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0" yWindow="-15" windowWidth="15450" windowHeight="9975" tabRatio="1000"/>
  </bookViews>
  <sheets>
    <sheet name="LCCA Version 1.1" sheetId="8" r:id="rId1"/>
    <sheet name="Directions" sheetId="10" r:id="rId2"/>
    <sheet name="Categories" sheetId="3" state="hidden" r:id="rId3"/>
    <sheet name="Discounts I" sheetId="4" state="hidden" r:id="rId4"/>
    <sheet name="Discounts II" sheetId="5" state="hidden" r:id="rId5"/>
    <sheet name="Tables" sheetId="9" state="hidden" r:id="rId6"/>
    <sheet name="Export" sheetId="7" state="hidden" r:id="rId7"/>
  </sheets>
  <definedNames>
    <definedName name="AnnualRecurring">'LCCA Version 1.1'!$H$256:$H$260</definedName>
    <definedName name="Blank">Tables!$G$25</definedName>
    <definedName name="Bundle">'LCCA Version 1.1'!$N$13</definedName>
    <definedName name="Categories">Categories!$C$6:$C$18</definedName>
    <definedName name="CategoriesOTHER">Categories!$C$6:$C$19</definedName>
    <definedName name="Commodity">'LCCA Version 1.1'!$I$147:$I$245</definedName>
    <definedName name="Design">'LCCA Version 1.1'!$J$130</definedName>
    <definedName name="EnergySavings">'LCCA Version 1.1'!$D$147:$AR$245</definedName>
    <definedName name="FundingSource">'LCCA Version 1.1'!$J$127</definedName>
    <definedName name="NonRecurring">'LCCA Version 1.1'!$H$262:$H$266</definedName>
    <definedName name="_xlnm.Print_Area" localSheetId="1">Directions!$A$1:$E$245</definedName>
    <definedName name="_xlnm.Print_Area" localSheetId="0">'LCCA Version 1.1'!$A$2:$AT$304</definedName>
    <definedName name="_xlnm.Print_Titles" localSheetId="1">Directions!$1:$5</definedName>
    <definedName name="_xlnm.Print_Titles" localSheetId="0">'LCCA Version 1.1'!$2:$16</definedName>
    <definedName name="ProjectCategory">'LCCA Version 1.1'!$I$21:$I$118</definedName>
    <definedName name="ProjectDetails">'LCCA Version 1.1'!$D$21:$AR$118</definedName>
    <definedName name="ProjectDetailsHidden">'LCCA Version 1.1'!$D$30:$Q$118</definedName>
    <definedName name="ProjectList" localSheetId="0">OFFSET('LCCA Version 1.1'!$D$21,0,0,COUNTA('LCCA Version 1.1'!$D$21,'LCCA Version 1.1'!$D$22:$G$119+'LCCA Version 1.1'!$D$22),1)</definedName>
    <definedName name="ProjectNumber">'LCCA Version 1.1'!$D$21:$D$118</definedName>
    <definedName name="ProjectNumberB">'LCCA Version 1.1'!$D$147:$D$245</definedName>
    <definedName name="Projects">'LCCA Version 1.1'!$D$21,'LCCA Version 1.1'!$D$22:$G$119</definedName>
    <definedName name="ProjectsList">OFFSET('LCCA Version 1.1'!$BE$21,0,0,COUNTA('LCCA Version 1.1'!$BF$21:$BF$119),1)</definedName>
    <definedName name="SIOH">'LCCA Version 1.1'!$J$129</definedName>
    <definedName name="ValidationRange">'LCCA Version 1.1'!$N$13</definedName>
  </definedNames>
  <calcPr calcId="145621"/>
  <pivotCaches>
    <pivotCache cacheId="3" r:id="rId8"/>
  </pivotCaches>
</workbook>
</file>

<file path=xl/calcChain.xml><?xml version="1.0" encoding="utf-8"?>
<calcChain xmlns="http://schemas.openxmlformats.org/spreadsheetml/2006/main">
  <c r="AN300" i="8" l="1"/>
  <c r="AI153" i="8" l="1"/>
  <c r="AI152" i="8"/>
  <c r="AI151" i="8"/>
  <c r="AI150" i="8"/>
  <c r="AI149" i="8"/>
  <c r="AM258" i="8" l="1"/>
  <c r="AM259" i="8"/>
  <c r="AM260" i="8"/>
  <c r="AX245" i="8"/>
  <c r="AX244" i="8"/>
  <c r="AX243" i="8"/>
  <c r="AX242" i="8"/>
  <c r="AX241" i="8"/>
  <c r="AX240" i="8"/>
  <c r="AX239" i="8"/>
  <c r="AX238" i="8"/>
  <c r="AX237" i="8"/>
  <c r="AX236" i="8"/>
  <c r="AX235" i="8"/>
  <c r="AX234" i="8"/>
  <c r="AX233" i="8"/>
  <c r="AX232" i="8"/>
  <c r="AX231" i="8"/>
  <c r="AX230" i="8"/>
  <c r="AX229" i="8"/>
  <c r="AX228" i="8"/>
  <c r="AX227" i="8"/>
  <c r="AX226" i="8"/>
  <c r="AX225" i="8"/>
  <c r="AX224" i="8"/>
  <c r="AX223" i="8"/>
  <c r="AX222" i="8"/>
  <c r="AX221" i="8"/>
  <c r="AX220" i="8"/>
  <c r="AX219" i="8"/>
  <c r="AX218" i="8"/>
  <c r="AX217" i="8"/>
  <c r="AX216" i="8"/>
  <c r="AX215" i="8"/>
  <c r="AX214" i="8"/>
  <c r="AX213" i="8"/>
  <c r="AX212" i="8"/>
  <c r="AX211" i="8"/>
  <c r="AX210" i="8"/>
  <c r="AX209" i="8"/>
  <c r="AX208" i="8"/>
  <c r="AX207" i="8"/>
  <c r="AX206" i="8"/>
  <c r="AX205" i="8"/>
  <c r="AX204" i="8"/>
  <c r="AX203" i="8"/>
  <c r="AX202" i="8"/>
  <c r="AX201" i="8"/>
  <c r="AX200" i="8"/>
  <c r="AX199" i="8"/>
  <c r="AX198" i="8"/>
  <c r="AX197" i="8"/>
  <c r="AX196" i="8"/>
  <c r="AX195" i="8"/>
  <c r="AX194" i="8"/>
  <c r="AX193" i="8"/>
  <c r="AX192" i="8"/>
  <c r="AX191" i="8"/>
  <c r="AX190" i="8"/>
  <c r="AX189" i="8"/>
  <c r="AX188" i="8"/>
  <c r="AX187" i="8"/>
  <c r="AX186" i="8"/>
  <c r="AX185" i="8"/>
  <c r="AX184" i="8"/>
  <c r="AX183" i="8"/>
  <c r="AX182" i="8"/>
  <c r="AX181" i="8"/>
  <c r="AX180" i="8"/>
  <c r="AX179" i="8"/>
  <c r="AX178" i="8"/>
  <c r="AX177" i="8"/>
  <c r="AX176" i="8"/>
  <c r="AX175" i="8"/>
  <c r="AX174" i="8"/>
  <c r="AX173" i="8"/>
  <c r="AX172" i="8"/>
  <c r="AX171" i="8"/>
  <c r="AX170" i="8"/>
  <c r="AX169" i="8"/>
  <c r="AX168" i="8"/>
  <c r="AX167" i="8"/>
  <c r="AX166" i="8"/>
  <c r="AX165" i="8"/>
  <c r="AX164" i="8"/>
  <c r="AX163" i="8"/>
  <c r="AX162" i="8"/>
  <c r="AX161" i="8"/>
  <c r="AX160" i="8"/>
  <c r="AX159" i="8"/>
  <c r="AX158" i="8"/>
  <c r="AX157" i="8"/>
  <c r="AX148" i="8"/>
  <c r="AX147" i="8"/>
  <c r="AV156" i="8" l="1"/>
  <c r="AX156" i="8" s="1"/>
  <c r="AV157" i="8"/>
  <c r="AV158" i="8"/>
  <c r="AV159" i="8"/>
  <c r="AV160" i="8"/>
  <c r="AV161" i="8"/>
  <c r="AV162" i="8"/>
  <c r="AV163" i="8"/>
  <c r="AV164" i="8"/>
  <c r="AV165" i="8"/>
  <c r="AV166" i="8"/>
  <c r="AV167" i="8"/>
  <c r="AV168" i="8"/>
  <c r="AV169" i="8"/>
  <c r="AV170" i="8"/>
  <c r="AV171" i="8"/>
  <c r="AV172" i="8"/>
  <c r="AV173" i="8"/>
  <c r="AV174" i="8"/>
  <c r="AV175" i="8"/>
  <c r="AV176" i="8"/>
  <c r="AV177" i="8"/>
  <c r="AV178" i="8"/>
  <c r="AV179" i="8"/>
  <c r="AV180" i="8"/>
  <c r="AV181" i="8"/>
  <c r="AV182" i="8"/>
  <c r="AV183" i="8"/>
  <c r="AV184" i="8"/>
  <c r="AV185" i="8"/>
  <c r="AV186" i="8"/>
  <c r="AV187" i="8"/>
  <c r="AV188" i="8"/>
  <c r="AV189" i="8"/>
  <c r="AV190" i="8"/>
  <c r="AV191" i="8"/>
  <c r="AV192" i="8"/>
  <c r="AV193" i="8"/>
  <c r="AV194" i="8"/>
  <c r="AV195" i="8"/>
  <c r="AV196" i="8"/>
  <c r="AV197" i="8"/>
  <c r="AV198" i="8"/>
  <c r="AV199" i="8"/>
  <c r="AV200" i="8"/>
  <c r="AV201" i="8"/>
  <c r="AV202" i="8"/>
  <c r="AV203" i="8"/>
  <c r="AV204" i="8"/>
  <c r="AV205" i="8"/>
  <c r="AV206" i="8"/>
  <c r="AV207" i="8"/>
  <c r="AV208" i="8"/>
  <c r="AV209" i="8"/>
  <c r="AV210" i="8"/>
  <c r="AV211" i="8"/>
  <c r="AV212" i="8"/>
  <c r="AV213" i="8"/>
  <c r="AV214" i="8"/>
  <c r="AV215" i="8"/>
  <c r="AV216" i="8"/>
  <c r="AV217" i="8"/>
  <c r="AV218" i="8"/>
  <c r="AV219" i="8"/>
  <c r="AV220" i="8"/>
  <c r="AV221" i="8"/>
  <c r="AV222" i="8"/>
  <c r="AV223" i="8"/>
  <c r="AV224" i="8"/>
  <c r="AV225" i="8"/>
  <c r="AV226" i="8"/>
  <c r="AV227" i="8"/>
  <c r="AV228" i="8"/>
  <c r="AV229" i="8"/>
  <c r="AV230" i="8"/>
  <c r="AV231" i="8"/>
  <c r="AV232" i="8"/>
  <c r="AV233" i="8"/>
  <c r="AV234" i="8"/>
  <c r="AV235" i="8"/>
  <c r="AV236" i="8"/>
  <c r="AV237" i="8"/>
  <c r="AV238" i="8"/>
  <c r="AV239" i="8"/>
  <c r="AV240" i="8"/>
  <c r="AV241" i="8"/>
  <c r="AV242" i="8"/>
  <c r="AV243" i="8"/>
  <c r="AV244" i="8"/>
  <c r="AV245" i="8"/>
  <c r="BA22" i="8"/>
  <c r="BA23" i="8"/>
  <c r="BA24" i="8"/>
  <c r="BA25" i="8"/>
  <c r="BA26" i="8"/>
  <c r="BA27" i="8"/>
  <c r="BA28" i="8"/>
  <c r="BA29" i="8"/>
  <c r="BA30" i="8"/>
  <c r="BA31" i="8"/>
  <c r="BA32" i="8"/>
  <c r="BA33" i="8"/>
  <c r="BA34" i="8"/>
  <c r="BA35" i="8"/>
  <c r="BA36" i="8"/>
  <c r="BA37" i="8"/>
  <c r="BA38" i="8"/>
  <c r="BA39" i="8"/>
  <c r="BA40" i="8"/>
  <c r="BA41" i="8"/>
  <c r="BA42" i="8"/>
  <c r="BA43" i="8"/>
  <c r="BA44" i="8"/>
  <c r="BA45" i="8"/>
  <c r="BA46" i="8"/>
  <c r="BA47" i="8"/>
  <c r="BA48" i="8"/>
  <c r="BA49" i="8"/>
  <c r="BA50" i="8"/>
  <c r="BA51" i="8"/>
  <c r="BA52" i="8"/>
  <c r="BA53" i="8"/>
  <c r="BA54" i="8"/>
  <c r="BA55" i="8"/>
  <c r="BA56" i="8"/>
  <c r="BA57" i="8"/>
  <c r="BA58" i="8"/>
  <c r="BA59" i="8"/>
  <c r="BA60" i="8"/>
  <c r="BA61" i="8"/>
  <c r="BA62" i="8"/>
  <c r="BA63" i="8"/>
  <c r="BA64" i="8"/>
  <c r="BA65" i="8"/>
  <c r="BA66" i="8"/>
  <c r="BA67" i="8"/>
  <c r="BA68" i="8"/>
  <c r="BA69" i="8"/>
  <c r="BA70" i="8"/>
  <c r="BA71" i="8"/>
  <c r="BA72" i="8"/>
  <c r="BA73" i="8"/>
  <c r="BA74" i="8"/>
  <c r="BA75" i="8"/>
  <c r="BA76" i="8"/>
  <c r="BA77" i="8"/>
  <c r="BA78" i="8"/>
  <c r="BA79" i="8"/>
  <c r="BA80" i="8"/>
  <c r="BA81" i="8"/>
  <c r="BA82" i="8"/>
  <c r="BA83" i="8"/>
  <c r="BA84" i="8"/>
  <c r="BA85" i="8"/>
  <c r="BA86" i="8"/>
  <c r="BA87" i="8"/>
  <c r="BA88" i="8"/>
  <c r="BA89" i="8"/>
  <c r="BA90" i="8"/>
  <c r="BA91" i="8"/>
  <c r="BA92" i="8"/>
  <c r="BA93" i="8"/>
  <c r="BA94" i="8"/>
  <c r="BA95" i="8"/>
  <c r="BA96" i="8"/>
  <c r="BA97" i="8"/>
  <c r="BA98" i="8"/>
  <c r="BA99" i="8"/>
  <c r="BA100" i="8"/>
  <c r="BA101" i="8"/>
  <c r="BA102" i="8"/>
  <c r="BA103" i="8"/>
  <c r="BA104" i="8"/>
  <c r="BA105" i="8"/>
  <c r="BA106" i="8"/>
  <c r="BA107" i="8"/>
  <c r="BA108" i="8"/>
  <c r="BA109" i="8"/>
  <c r="BA110" i="8"/>
  <c r="BA111" i="8"/>
  <c r="BA112" i="8"/>
  <c r="BA113" i="8"/>
  <c r="BA114" i="8"/>
  <c r="BA115" i="8"/>
  <c r="BA116" i="8"/>
  <c r="BA117" i="8"/>
  <c r="BA118" i="8"/>
  <c r="BA119" i="8"/>
  <c r="BA21" i="8"/>
  <c r="BG31" i="8" l="1"/>
  <c r="BG32" i="8"/>
  <c r="BG33" i="8"/>
  <c r="BG34" i="8"/>
  <c r="BG35" i="8"/>
  <c r="BG36" i="8"/>
  <c r="BG37" i="8"/>
  <c r="BG38" i="8"/>
  <c r="BG39" i="8"/>
  <c r="BG40" i="8"/>
  <c r="BG41" i="8"/>
  <c r="BG42" i="8"/>
  <c r="BG43" i="8"/>
  <c r="BG44" i="8"/>
  <c r="BG45" i="8"/>
  <c r="BG46" i="8"/>
  <c r="BG47" i="8"/>
  <c r="BG48" i="8"/>
  <c r="BG49" i="8"/>
  <c r="BG50" i="8"/>
  <c r="BG51" i="8"/>
  <c r="BG52" i="8"/>
  <c r="BG53" i="8"/>
  <c r="BG54" i="8"/>
  <c r="BG55" i="8"/>
  <c r="BG56" i="8"/>
  <c r="BG57" i="8"/>
  <c r="BG58" i="8"/>
  <c r="BG59" i="8"/>
  <c r="BG60" i="8"/>
  <c r="BG61" i="8"/>
  <c r="BG62" i="8"/>
  <c r="BG63" i="8"/>
  <c r="BG64" i="8"/>
  <c r="BG65" i="8"/>
  <c r="BG66" i="8"/>
  <c r="BG67" i="8"/>
  <c r="BG68" i="8"/>
  <c r="BG69" i="8"/>
  <c r="BG70" i="8"/>
  <c r="BG71" i="8"/>
  <c r="BG72" i="8"/>
  <c r="BG73" i="8"/>
  <c r="BG74" i="8"/>
  <c r="BG75" i="8"/>
  <c r="BG76" i="8"/>
  <c r="BG77" i="8"/>
  <c r="BG78" i="8"/>
  <c r="BG79" i="8"/>
  <c r="BG80" i="8"/>
  <c r="BG81" i="8"/>
  <c r="BG82" i="8"/>
  <c r="BG83" i="8"/>
  <c r="BG84" i="8"/>
  <c r="BG85" i="8"/>
  <c r="BG86" i="8"/>
  <c r="BG87" i="8"/>
  <c r="BG88" i="8"/>
  <c r="BG89" i="8"/>
  <c r="BG90" i="8"/>
  <c r="BG91" i="8"/>
  <c r="BG92" i="8"/>
  <c r="BG93" i="8"/>
  <c r="BG94" i="8"/>
  <c r="BG95" i="8"/>
  <c r="BG96" i="8"/>
  <c r="BG97" i="8"/>
  <c r="BG98" i="8"/>
  <c r="BG99" i="8"/>
  <c r="BG100" i="8"/>
  <c r="BG101" i="8"/>
  <c r="BG102" i="8"/>
  <c r="BG103" i="8"/>
  <c r="BG104" i="8"/>
  <c r="BG105" i="8"/>
  <c r="BG106" i="8"/>
  <c r="BG107" i="8"/>
  <c r="BG108" i="8"/>
  <c r="BG109" i="8"/>
  <c r="BG110" i="8"/>
  <c r="BG111" i="8"/>
  <c r="BG112" i="8"/>
  <c r="BG113" i="8"/>
  <c r="BG114" i="8"/>
  <c r="BG115" i="8"/>
  <c r="BG116" i="8"/>
  <c r="BG117" i="8"/>
  <c r="BG118" i="8"/>
  <c r="BG119" i="8"/>
  <c r="BG22" i="8"/>
  <c r="BG23" i="8"/>
  <c r="BG24" i="8"/>
  <c r="BG25" i="8"/>
  <c r="BG26" i="8"/>
  <c r="BG27" i="8"/>
  <c r="BG28" i="8"/>
  <c r="BG29" i="8"/>
  <c r="BG30" i="8"/>
  <c r="BG21" i="8"/>
  <c r="AV127" i="8" l="1"/>
  <c r="AV129" i="8" l="1"/>
  <c r="AI148" i="8"/>
  <c r="D31" i="5" l="1"/>
  <c r="D32" i="5"/>
  <c r="D33" i="5"/>
  <c r="D34" i="5"/>
  <c r="D35" i="5"/>
  <c r="D36" i="5"/>
  <c r="D37" i="5"/>
  <c r="D38" i="5"/>
  <c r="D39" i="5"/>
  <c r="D40" i="5"/>
  <c r="D41" i="5"/>
  <c r="D42" i="5"/>
  <c r="D43" i="5"/>
  <c r="D44" i="5"/>
  <c r="D45" i="5"/>
  <c r="D46" i="5"/>
  <c r="D47" i="5"/>
  <c r="D48" i="5"/>
  <c r="D49" i="5"/>
  <c r="D50" i="5"/>
  <c r="D51" i="5"/>
  <c r="D52" i="5"/>
  <c r="D53" i="5"/>
  <c r="D54" i="5"/>
  <c r="D55" i="5"/>
  <c r="D30" i="5"/>
  <c r="AX22" i="8"/>
  <c r="AX23" i="8"/>
  <c r="AX24" i="8"/>
  <c r="AX25" i="8"/>
  <c r="AX26" i="8"/>
  <c r="AX27" i="8"/>
  <c r="AX28" i="8"/>
  <c r="AX29" i="8"/>
  <c r="AX30" i="8"/>
  <c r="AX31" i="8"/>
  <c r="AX32" i="8"/>
  <c r="AX33" i="8"/>
  <c r="AX34" i="8"/>
  <c r="AX35" i="8"/>
  <c r="AX36" i="8"/>
  <c r="AX37" i="8"/>
  <c r="AX38" i="8"/>
  <c r="AX39" i="8"/>
  <c r="AX40" i="8"/>
  <c r="AX41" i="8"/>
  <c r="AX42" i="8"/>
  <c r="AX43" i="8"/>
  <c r="AX44" i="8"/>
  <c r="AX45" i="8"/>
  <c r="AX46" i="8"/>
  <c r="AX47" i="8"/>
  <c r="AX48" i="8"/>
  <c r="AX49" i="8"/>
  <c r="AX50" i="8"/>
  <c r="AX51" i="8"/>
  <c r="AX52" i="8"/>
  <c r="AX53" i="8"/>
  <c r="AX54" i="8"/>
  <c r="AX55" i="8"/>
  <c r="AX56" i="8"/>
  <c r="AX57" i="8"/>
  <c r="AX58" i="8"/>
  <c r="AX59" i="8"/>
  <c r="AX60" i="8"/>
  <c r="AX61" i="8"/>
  <c r="AX62" i="8"/>
  <c r="AX63" i="8"/>
  <c r="AX64" i="8"/>
  <c r="AX65" i="8"/>
  <c r="AX66" i="8"/>
  <c r="AX67" i="8"/>
  <c r="AX68" i="8"/>
  <c r="AX69" i="8"/>
  <c r="AX70" i="8"/>
  <c r="AX71" i="8"/>
  <c r="AX72" i="8"/>
  <c r="AX73" i="8"/>
  <c r="AX74" i="8"/>
  <c r="AX75" i="8"/>
  <c r="AX76" i="8"/>
  <c r="AX77" i="8"/>
  <c r="AX78" i="8"/>
  <c r="AX79" i="8"/>
  <c r="AX80" i="8"/>
  <c r="AX81" i="8"/>
  <c r="AX82" i="8"/>
  <c r="AX83" i="8"/>
  <c r="AX84" i="8"/>
  <c r="AX85" i="8"/>
  <c r="AX86" i="8"/>
  <c r="AX87" i="8"/>
  <c r="AX88" i="8"/>
  <c r="AX89" i="8"/>
  <c r="AX90" i="8"/>
  <c r="AX91" i="8"/>
  <c r="AX92" i="8"/>
  <c r="AX93" i="8"/>
  <c r="AX94" i="8"/>
  <c r="AX95" i="8"/>
  <c r="AX96" i="8"/>
  <c r="AX97" i="8"/>
  <c r="AX98" i="8"/>
  <c r="AX99" i="8"/>
  <c r="AX100" i="8"/>
  <c r="AX101" i="8"/>
  <c r="AX102" i="8"/>
  <c r="AX103" i="8"/>
  <c r="AX104" i="8"/>
  <c r="AX105" i="8"/>
  <c r="AX106" i="8"/>
  <c r="AX107" i="8"/>
  <c r="AX108" i="8"/>
  <c r="AX109" i="8"/>
  <c r="AX110" i="8"/>
  <c r="AX111" i="8"/>
  <c r="AX112" i="8"/>
  <c r="AX113" i="8"/>
  <c r="AX114" i="8"/>
  <c r="AX115" i="8"/>
  <c r="AX116" i="8"/>
  <c r="AX117" i="8"/>
  <c r="AX118" i="8"/>
  <c r="AX119" i="8"/>
  <c r="AX21" i="8"/>
  <c r="AM271" i="8" l="1"/>
  <c r="AO271" i="8" s="1"/>
  <c r="AM270" i="8"/>
  <c r="AO270" i="8" s="1"/>
  <c r="AM269" i="8"/>
  <c r="AO269" i="8" s="1"/>
  <c r="AO126" i="8" l="1"/>
  <c r="AW127" i="8" s="1"/>
  <c r="AW129" i="8" s="1"/>
  <c r="L1" i="7" l="1"/>
  <c r="K1" i="7"/>
  <c r="J1" i="7"/>
  <c r="I1" i="7"/>
  <c r="H1" i="7"/>
  <c r="G1" i="7"/>
  <c r="F1" i="7"/>
  <c r="E1" i="7"/>
  <c r="D1" i="7"/>
  <c r="C1" i="7"/>
  <c r="B1" i="7"/>
  <c r="A1" i="7"/>
  <c r="C55" i="5"/>
  <c r="B55" i="5"/>
  <c r="C54" i="5"/>
  <c r="B54" i="5"/>
  <c r="C53" i="5"/>
  <c r="B53" i="5"/>
  <c r="C52" i="5"/>
  <c r="B52" i="5"/>
  <c r="C51" i="5"/>
  <c r="B51" i="5"/>
  <c r="C50" i="5"/>
  <c r="B50" i="5"/>
  <c r="C49" i="5"/>
  <c r="B49" i="5"/>
  <c r="C48" i="5"/>
  <c r="B48" i="5"/>
  <c r="C47" i="5"/>
  <c r="B47" i="5"/>
  <c r="C46" i="5"/>
  <c r="B46" i="5"/>
  <c r="C45" i="5"/>
  <c r="B45" i="5"/>
  <c r="C44" i="5"/>
  <c r="B44" i="5"/>
  <c r="C43" i="5"/>
  <c r="B43" i="5"/>
  <c r="C42" i="5"/>
  <c r="B42" i="5"/>
  <c r="C41" i="5"/>
  <c r="B41" i="5"/>
  <c r="C40" i="5"/>
  <c r="B40" i="5"/>
  <c r="C39" i="5"/>
  <c r="B39" i="5"/>
  <c r="C38" i="5"/>
  <c r="B38" i="5"/>
  <c r="C37" i="5"/>
  <c r="B37" i="5"/>
  <c r="C36" i="5"/>
  <c r="B36" i="5"/>
  <c r="C35" i="5"/>
  <c r="B35" i="5"/>
  <c r="C34" i="5"/>
  <c r="B34" i="5"/>
  <c r="C33" i="5"/>
  <c r="B33" i="5"/>
  <c r="C32" i="5"/>
  <c r="AM262" i="8" s="1"/>
  <c r="B32" i="5"/>
  <c r="C31" i="5"/>
  <c r="C30" i="5"/>
  <c r="C25" i="5"/>
  <c r="C24" i="5"/>
  <c r="C23" i="5"/>
  <c r="C22" i="5"/>
  <c r="C21" i="5"/>
  <c r="C20" i="5"/>
  <c r="C19" i="5"/>
  <c r="C18" i="5"/>
  <c r="C17" i="5"/>
  <c r="C16" i="5"/>
  <c r="C15" i="5"/>
  <c r="C14" i="5"/>
  <c r="C13" i="5"/>
  <c r="C12" i="5"/>
  <c r="C11" i="5"/>
  <c r="C10" i="5"/>
  <c r="C9" i="5"/>
  <c r="C8" i="5"/>
  <c r="C7" i="5"/>
  <c r="C6" i="5"/>
  <c r="C5" i="5"/>
  <c r="AM266" i="8"/>
  <c r="AO266" i="8" s="1"/>
  <c r="AM265" i="8"/>
  <c r="AO265" i="8" s="1"/>
  <c r="AM264" i="8"/>
  <c r="AO264" i="8" s="1"/>
  <c r="AO260" i="8"/>
  <c r="AJ260" i="8"/>
  <c r="AO259" i="8"/>
  <c r="AJ259" i="8"/>
  <c r="AO258" i="8"/>
  <c r="AJ258" i="8"/>
  <c r="AJ257" i="8"/>
  <c r="AJ256" i="8"/>
  <c r="BC245" i="8"/>
  <c r="AG245" i="8" s="1"/>
  <c r="BB245" i="8"/>
  <c r="AB245" i="8" s="1"/>
  <c r="BA245" i="8"/>
  <c r="W245" i="8" s="1"/>
  <c r="AW245" i="8"/>
  <c r="AD245" i="8"/>
  <c r="BC244" i="8"/>
  <c r="AG244" i="8" s="1"/>
  <c r="BB244" i="8"/>
  <c r="AB244" i="8" s="1"/>
  <c r="BA244" i="8"/>
  <c r="W244" i="8" s="1"/>
  <c r="AW244" i="8"/>
  <c r="AD244" i="8"/>
  <c r="BC243" i="8"/>
  <c r="AG243" i="8" s="1"/>
  <c r="BB243" i="8"/>
  <c r="AB243" i="8" s="1"/>
  <c r="BA243" i="8"/>
  <c r="W243" i="8" s="1"/>
  <c r="AW243" i="8"/>
  <c r="AD243" i="8"/>
  <c r="BC242" i="8"/>
  <c r="AG242" i="8" s="1"/>
  <c r="BB242" i="8"/>
  <c r="AB242" i="8" s="1"/>
  <c r="BA242" i="8"/>
  <c r="W242" i="8" s="1"/>
  <c r="AW242" i="8"/>
  <c r="AD242" i="8"/>
  <c r="BC241" i="8"/>
  <c r="AG241" i="8" s="1"/>
  <c r="BB241" i="8"/>
  <c r="AB241" i="8" s="1"/>
  <c r="BA241" i="8"/>
  <c r="W241" i="8" s="1"/>
  <c r="AW241" i="8"/>
  <c r="AD241" i="8"/>
  <c r="BC240" i="8"/>
  <c r="AG240" i="8" s="1"/>
  <c r="BB240" i="8"/>
  <c r="AB240" i="8" s="1"/>
  <c r="BA240" i="8"/>
  <c r="W240" i="8" s="1"/>
  <c r="AW240" i="8"/>
  <c r="AD240" i="8"/>
  <c r="BC239" i="8"/>
  <c r="AG239" i="8" s="1"/>
  <c r="BB239" i="8"/>
  <c r="AB239" i="8" s="1"/>
  <c r="BA239" i="8"/>
  <c r="W239" i="8" s="1"/>
  <c r="AW239" i="8"/>
  <c r="AD239" i="8"/>
  <c r="BC238" i="8"/>
  <c r="AG238" i="8" s="1"/>
  <c r="BB238" i="8"/>
  <c r="AB238" i="8" s="1"/>
  <c r="BA238" i="8"/>
  <c r="W238" i="8" s="1"/>
  <c r="AW238" i="8"/>
  <c r="AD238" i="8"/>
  <c r="BC237" i="8"/>
  <c r="AG237" i="8" s="1"/>
  <c r="BB237" i="8"/>
  <c r="AB237" i="8" s="1"/>
  <c r="BA237" i="8"/>
  <c r="W237" i="8" s="1"/>
  <c r="AW237" i="8"/>
  <c r="AD237" i="8"/>
  <c r="BC236" i="8"/>
  <c r="AG236" i="8" s="1"/>
  <c r="BB236" i="8"/>
  <c r="AB236" i="8" s="1"/>
  <c r="BA236" i="8"/>
  <c r="W236" i="8" s="1"/>
  <c r="AW236" i="8"/>
  <c r="AD236" i="8"/>
  <c r="BC235" i="8"/>
  <c r="AG235" i="8" s="1"/>
  <c r="BB235" i="8"/>
  <c r="AB235" i="8" s="1"/>
  <c r="BA235" i="8"/>
  <c r="W235" i="8" s="1"/>
  <c r="AW235" i="8"/>
  <c r="AD235" i="8"/>
  <c r="BC234" i="8"/>
  <c r="AG234" i="8" s="1"/>
  <c r="BB234" i="8"/>
  <c r="AB234" i="8" s="1"/>
  <c r="BA234" i="8"/>
  <c r="W234" i="8" s="1"/>
  <c r="AW234" i="8"/>
  <c r="AD234" i="8"/>
  <c r="BC233" i="8"/>
  <c r="AG233" i="8" s="1"/>
  <c r="BB233" i="8"/>
  <c r="AB233" i="8" s="1"/>
  <c r="BA233" i="8"/>
  <c r="W233" i="8" s="1"/>
  <c r="AW233" i="8"/>
  <c r="AD233" i="8"/>
  <c r="BC232" i="8"/>
  <c r="AG232" i="8" s="1"/>
  <c r="BB232" i="8"/>
  <c r="AB232" i="8" s="1"/>
  <c r="BA232" i="8"/>
  <c r="W232" i="8" s="1"/>
  <c r="AW232" i="8"/>
  <c r="AD232" i="8"/>
  <c r="BC231" i="8"/>
  <c r="AG231" i="8" s="1"/>
  <c r="BB231" i="8"/>
  <c r="AB231" i="8" s="1"/>
  <c r="BA231" i="8"/>
  <c r="W231" i="8" s="1"/>
  <c r="AW231" i="8"/>
  <c r="AD231" i="8"/>
  <c r="BC230" i="8"/>
  <c r="AG230" i="8" s="1"/>
  <c r="BB230" i="8"/>
  <c r="AB230" i="8" s="1"/>
  <c r="BA230" i="8"/>
  <c r="W230" i="8" s="1"/>
  <c r="AW230" i="8"/>
  <c r="AD230" i="8"/>
  <c r="BC229" i="8"/>
  <c r="AG229" i="8" s="1"/>
  <c r="BB229" i="8"/>
  <c r="AB229" i="8" s="1"/>
  <c r="BA229" i="8"/>
  <c r="W229" i="8" s="1"/>
  <c r="AW229" i="8"/>
  <c r="AD229" i="8"/>
  <c r="BC228" i="8"/>
  <c r="AG228" i="8" s="1"/>
  <c r="BB228" i="8"/>
  <c r="AB228" i="8" s="1"/>
  <c r="BA228" i="8"/>
  <c r="W228" i="8" s="1"/>
  <c r="AW228" i="8"/>
  <c r="AD228" i="8"/>
  <c r="BC227" i="8"/>
  <c r="AG227" i="8" s="1"/>
  <c r="BB227" i="8"/>
  <c r="AB227" i="8" s="1"/>
  <c r="BA227" i="8"/>
  <c r="W227" i="8" s="1"/>
  <c r="AW227" i="8"/>
  <c r="AD227" i="8"/>
  <c r="BC226" i="8"/>
  <c r="AG226" i="8" s="1"/>
  <c r="BB226" i="8"/>
  <c r="AB226" i="8" s="1"/>
  <c r="BA226" i="8"/>
  <c r="W226" i="8" s="1"/>
  <c r="AW226" i="8"/>
  <c r="AD226" i="8"/>
  <c r="BC225" i="8"/>
  <c r="AG225" i="8" s="1"/>
  <c r="BB225" i="8"/>
  <c r="AB225" i="8" s="1"/>
  <c r="BA225" i="8"/>
  <c r="W225" i="8" s="1"/>
  <c r="AW225" i="8"/>
  <c r="AD225" i="8"/>
  <c r="BC224" i="8"/>
  <c r="AG224" i="8" s="1"/>
  <c r="BB224" i="8"/>
  <c r="AB224" i="8" s="1"/>
  <c r="BA224" i="8"/>
  <c r="W224" i="8" s="1"/>
  <c r="AW224" i="8"/>
  <c r="AD224" i="8"/>
  <c r="BC223" i="8"/>
  <c r="AG223" i="8" s="1"/>
  <c r="BB223" i="8"/>
  <c r="AB223" i="8" s="1"/>
  <c r="BA223" i="8"/>
  <c r="W223" i="8" s="1"/>
  <c r="AW223" i="8"/>
  <c r="AD223" i="8"/>
  <c r="BC222" i="8"/>
  <c r="AG222" i="8" s="1"/>
  <c r="BB222" i="8"/>
  <c r="AB222" i="8" s="1"/>
  <c r="BA222" i="8"/>
  <c r="W222" i="8" s="1"/>
  <c r="AW222" i="8"/>
  <c r="AD222" i="8"/>
  <c r="BC221" i="8"/>
  <c r="AG221" i="8" s="1"/>
  <c r="BB221" i="8"/>
  <c r="AB221" i="8" s="1"/>
  <c r="BA221" i="8"/>
  <c r="W221" i="8" s="1"/>
  <c r="AW221" i="8"/>
  <c r="AD221" i="8"/>
  <c r="BC220" i="8"/>
  <c r="AG220" i="8" s="1"/>
  <c r="BB220" i="8"/>
  <c r="AB220" i="8" s="1"/>
  <c r="BA220" i="8"/>
  <c r="W220" i="8" s="1"/>
  <c r="AW220" i="8"/>
  <c r="AD220" i="8"/>
  <c r="BC219" i="8"/>
  <c r="AG219" i="8" s="1"/>
  <c r="BB219" i="8"/>
  <c r="AB219" i="8" s="1"/>
  <c r="BA219" i="8"/>
  <c r="W219" i="8" s="1"/>
  <c r="AW219" i="8"/>
  <c r="AD219" i="8"/>
  <c r="BC218" i="8"/>
  <c r="AG218" i="8" s="1"/>
  <c r="BB218" i="8"/>
  <c r="AB218" i="8" s="1"/>
  <c r="BA218" i="8"/>
  <c r="W218" i="8" s="1"/>
  <c r="AW218" i="8"/>
  <c r="AD218" i="8"/>
  <c r="BC217" i="8"/>
  <c r="AG217" i="8" s="1"/>
  <c r="BB217" i="8"/>
  <c r="AB217" i="8" s="1"/>
  <c r="BA217" i="8"/>
  <c r="W217" i="8" s="1"/>
  <c r="AW217" i="8"/>
  <c r="AD217" i="8"/>
  <c r="BC216" i="8"/>
  <c r="AG216" i="8" s="1"/>
  <c r="BB216" i="8"/>
  <c r="AB216" i="8" s="1"/>
  <c r="BA216" i="8"/>
  <c r="W216" i="8" s="1"/>
  <c r="AW216" i="8"/>
  <c r="AD216" i="8"/>
  <c r="BC215" i="8"/>
  <c r="AG215" i="8" s="1"/>
  <c r="BB215" i="8"/>
  <c r="AB215" i="8" s="1"/>
  <c r="BA215" i="8"/>
  <c r="W215" i="8" s="1"/>
  <c r="AW215" i="8"/>
  <c r="AD215" i="8"/>
  <c r="BC214" i="8"/>
  <c r="AG214" i="8" s="1"/>
  <c r="BB214" i="8"/>
  <c r="AB214" i="8" s="1"/>
  <c r="BA214" i="8"/>
  <c r="W214" i="8" s="1"/>
  <c r="AW214" i="8"/>
  <c r="AD214" i="8"/>
  <c r="BC213" i="8"/>
  <c r="AG213" i="8" s="1"/>
  <c r="BB213" i="8"/>
  <c r="AB213" i="8" s="1"/>
  <c r="BA213" i="8"/>
  <c r="W213" i="8" s="1"/>
  <c r="AW213" i="8"/>
  <c r="AD213" i="8"/>
  <c r="BC212" i="8"/>
  <c r="AG212" i="8" s="1"/>
  <c r="BB212" i="8"/>
  <c r="AB212" i="8" s="1"/>
  <c r="BA212" i="8"/>
  <c r="W212" i="8" s="1"/>
  <c r="AW212" i="8"/>
  <c r="AD212" i="8"/>
  <c r="BC211" i="8"/>
  <c r="AG211" i="8" s="1"/>
  <c r="BB211" i="8"/>
  <c r="AB211" i="8" s="1"/>
  <c r="BA211" i="8"/>
  <c r="W211" i="8" s="1"/>
  <c r="AW211" i="8"/>
  <c r="AD211" i="8"/>
  <c r="BC210" i="8"/>
  <c r="AG210" i="8" s="1"/>
  <c r="BB210" i="8"/>
  <c r="AB210" i="8" s="1"/>
  <c r="BA210" i="8"/>
  <c r="W210" i="8" s="1"/>
  <c r="AW210" i="8"/>
  <c r="AD210" i="8"/>
  <c r="BC209" i="8"/>
  <c r="AG209" i="8" s="1"/>
  <c r="BB209" i="8"/>
  <c r="AB209" i="8" s="1"/>
  <c r="BA209" i="8"/>
  <c r="W209" i="8" s="1"/>
  <c r="AW209" i="8"/>
  <c r="AD209" i="8"/>
  <c r="BC208" i="8"/>
  <c r="AG208" i="8" s="1"/>
  <c r="BB208" i="8"/>
  <c r="AB208" i="8" s="1"/>
  <c r="BA208" i="8"/>
  <c r="W208" i="8" s="1"/>
  <c r="AW208" i="8"/>
  <c r="AD208" i="8"/>
  <c r="BC207" i="8"/>
  <c r="AG207" i="8" s="1"/>
  <c r="BB207" i="8"/>
  <c r="AB207" i="8" s="1"/>
  <c r="BA207" i="8"/>
  <c r="W207" i="8" s="1"/>
  <c r="AW207" i="8"/>
  <c r="AD207" i="8"/>
  <c r="BC206" i="8"/>
  <c r="AG206" i="8" s="1"/>
  <c r="BB206" i="8"/>
  <c r="AB206" i="8" s="1"/>
  <c r="BA206" i="8"/>
  <c r="W206" i="8" s="1"/>
  <c r="AW206" i="8"/>
  <c r="AD206" i="8"/>
  <c r="BC205" i="8"/>
  <c r="AG205" i="8" s="1"/>
  <c r="BB205" i="8"/>
  <c r="AB205" i="8" s="1"/>
  <c r="BA205" i="8"/>
  <c r="W205" i="8" s="1"/>
  <c r="AW205" i="8"/>
  <c r="AD205" i="8"/>
  <c r="BC204" i="8"/>
  <c r="AG204" i="8" s="1"/>
  <c r="BB204" i="8"/>
  <c r="AB204" i="8" s="1"/>
  <c r="BA204" i="8"/>
  <c r="W204" i="8" s="1"/>
  <c r="AW204" i="8"/>
  <c r="AD204" i="8"/>
  <c r="BC203" i="8"/>
  <c r="AG203" i="8" s="1"/>
  <c r="BB203" i="8"/>
  <c r="AB203" i="8" s="1"/>
  <c r="BA203" i="8"/>
  <c r="W203" i="8" s="1"/>
  <c r="AW203" i="8"/>
  <c r="AD203" i="8"/>
  <c r="BC202" i="8"/>
  <c r="AG202" i="8" s="1"/>
  <c r="BB202" i="8"/>
  <c r="AB202" i="8" s="1"/>
  <c r="BA202" i="8"/>
  <c r="W202" i="8" s="1"/>
  <c r="AW202" i="8"/>
  <c r="AD202" i="8"/>
  <c r="BC201" i="8"/>
  <c r="AG201" i="8" s="1"/>
  <c r="BB201" i="8"/>
  <c r="AB201" i="8" s="1"/>
  <c r="BA201" i="8"/>
  <c r="W201" i="8" s="1"/>
  <c r="AW201" i="8"/>
  <c r="AD201" i="8"/>
  <c r="BC200" i="8"/>
  <c r="AG200" i="8" s="1"/>
  <c r="BB200" i="8"/>
  <c r="AB200" i="8" s="1"/>
  <c r="BA200" i="8"/>
  <c r="W200" i="8" s="1"/>
  <c r="AW200" i="8"/>
  <c r="AD200" i="8"/>
  <c r="BC199" i="8"/>
  <c r="AG199" i="8" s="1"/>
  <c r="BB199" i="8"/>
  <c r="AB199" i="8" s="1"/>
  <c r="BA199" i="8"/>
  <c r="W199" i="8" s="1"/>
  <c r="AW199" i="8"/>
  <c r="AD199" i="8"/>
  <c r="BC198" i="8"/>
  <c r="AG198" i="8" s="1"/>
  <c r="BB198" i="8"/>
  <c r="AB198" i="8" s="1"/>
  <c r="BA198" i="8"/>
  <c r="W198" i="8" s="1"/>
  <c r="AW198" i="8"/>
  <c r="AD198" i="8"/>
  <c r="BC197" i="8"/>
  <c r="AG197" i="8" s="1"/>
  <c r="BB197" i="8"/>
  <c r="AB197" i="8" s="1"/>
  <c r="BA197" i="8"/>
  <c r="W197" i="8" s="1"/>
  <c r="AW197" i="8"/>
  <c r="AD197" i="8"/>
  <c r="BC196" i="8"/>
  <c r="AG196" i="8" s="1"/>
  <c r="BB196" i="8"/>
  <c r="AB196" i="8" s="1"/>
  <c r="BA196" i="8"/>
  <c r="W196" i="8" s="1"/>
  <c r="AW196" i="8"/>
  <c r="AD196" i="8"/>
  <c r="BC195" i="8"/>
  <c r="AG195" i="8" s="1"/>
  <c r="BB195" i="8"/>
  <c r="AB195" i="8" s="1"/>
  <c r="BA195" i="8"/>
  <c r="W195" i="8" s="1"/>
  <c r="AW195" i="8"/>
  <c r="AD195" i="8"/>
  <c r="BC194" i="8"/>
  <c r="AG194" i="8" s="1"/>
  <c r="BB194" i="8"/>
  <c r="AB194" i="8" s="1"/>
  <c r="BA194" i="8"/>
  <c r="W194" i="8" s="1"/>
  <c r="AW194" i="8"/>
  <c r="AD194" i="8"/>
  <c r="BC193" i="8"/>
  <c r="AG193" i="8" s="1"/>
  <c r="BB193" i="8"/>
  <c r="AB193" i="8" s="1"/>
  <c r="BA193" i="8"/>
  <c r="W193" i="8" s="1"/>
  <c r="AW193" i="8"/>
  <c r="AD193" i="8"/>
  <c r="BC192" i="8"/>
  <c r="AG192" i="8" s="1"/>
  <c r="BB192" i="8"/>
  <c r="AB192" i="8" s="1"/>
  <c r="BA192" i="8"/>
  <c r="W192" i="8" s="1"/>
  <c r="AW192" i="8"/>
  <c r="AD192" i="8"/>
  <c r="BC191" i="8"/>
  <c r="AG191" i="8" s="1"/>
  <c r="BB191" i="8"/>
  <c r="AB191" i="8" s="1"/>
  <c r="BA191" i="8"/>
  <c r="W191" i="8" s="1"/>
  <c r="AW191" i="8"/>
  <c r="AD191" i="8"/>
  <c r="BC190" i="8"/>
  <c r="AG190" i="8" s="1"/>
  <c r="BB190" i="8"/>
  <c r="AB190" i="8" s="1"/>
  <c r="BA190" i="8"/>
  <c r="W190" i="8" s="1"/>
  <c r="AW190" i="8"/>
  <c r="AD190" i="8"/>
  <c r="BC189" i="8"/>
  <c r="AG189" i="8" s="1"/>
  <c r="BB189" i="8"/>
  <c r="AB189" i="8" s="1"/>
  <c r="BA189" i="8"/>
  <c r="W189" i="8" s="1"/>
  <c r="AW189" i="8"/>
  <c r="AD189" i="8"/>
  <c r="BC188" i="8"/>
  <c r="AG188" i="8" s="1"/>
  <c r="BB188" i="8"/>
  <c r="AB188" i="8" s="1"/>
  <c r="BA188" i="8"/>
  <c r="W188" i="8" s="1"/>
  <c r="AW188" i="8"/>
  <c r="AD188" i="8"/>
  <c r="BC187" i="8"/>
  <c r="AG187" i="8" s="1"/>
  <c r="BB187" i="8"/>
  <c r="AB187" i="8" s="1"/>
  <c r="BA187" i="8"/>
  <c r="W187" i="8" s="1"/>
  <c r="AW187" i="8"/>
  <c r="AD187" i="8"/>
  <c r="BC186" i="8"/>
  <c r="AG186" i="8" s="1"/>
  <c r="BB186" i="8"/>
  <c r="AB186" i="8" s="1"/>
  <c r="BA186" i="8"/>
  <c r="W186" i="8" s="1"/>
  <c r="AW186" i="8"/>
  <c r="AD186" i="8"/>
  <c r="BC185" i="8"/>
  <c r="AG185" i="8" s="1"/>
  <c r="BB185" i="8"/>
  <c r="AB185" i="8" s="1"/>
  <c r="BA185" i="8"/>
  <c r="W185" i="8" s="1"/>
  <c r="AW185" i="8"/>
  <c r="AD185" i="8"/>
  <c r="BC184" i="8"/>
  <c r="AG184" i="8" s="1"/>
  <c r="BB184" i="8"/>
  <c r="AB184" i="8" s="1"/>
  <c r="BA184" i="8"/>
  <c r="W184" i="8" s="1"/>
  <c r="AW184" i="8"/>
  <c r="AD184" i="8"/>
  <c r="BC183" i="8"/>
  <c r="AG183" i="8" s="1"/>
  <c r="BB183" i="8"/>
  <c r="AB183" i="8" s="1"/>
  <c r="BA183" i="8"/>
  <c r="W183" i="8" s="1"/>
  <c r="AW183" i="8"/>
  <c r="AD183" i="8"/>
  <c r="BC182" i="8"/>
  <c r="AG182" i="8" s="1"/>
  <c r="BB182" i="8"/>
  <c r="AB182" i="8" s="1"/>
  <c r="BA182" i="8"/>
  <c r="W182" i="8" s="1"/>
  <c r="AW182" i="8"/>
  <c r="AD182" i="8"/>
  <c r="BC181" i="8"/>
  <c r="AG181" i="8" s="1"/>
  <c r="BB181" i="8"/>
  <c r="AB181" i="8" s="1"/>
  <c r="BA181" i="8"/>
  <c r="W181" i="8" s="1"/>
  <c r="AW181" i="8"/>
  <c r="AD181" i="8"/>
  <c r="BC180" i="8"/>
  <c r="AG180" i="8" s="1"/>
  <c r="BB180" i="8"/>
  <c r="AB180" i="8" s="1"/>
  <c r="BA180" i="8"/>
  <c r="W180" i="8" s="1"/>
  <c r="AW180" i="8"/>
  <c r="AD180" i="8"/>
  <c r="BC179" i="8"/>
  <c r="AG179" i="8" s="1"/>
  <c r="BB179" i="8"/>
  <c r="AB179" i="8" s="1"/>
  <c r="BA179" i="8"/>
  <c r="W179" i="8" s="1"/>
  <c r="AW179" i="8"/>
  <c r="AD179" i="8"/>
  <c r="BC178" i="8"/>
  <c r="AG178" i="8" s="1"/>
  <c r="BB178" i="8"/>
  <c r="AB178" i="8" s="1"/>
  <c r="BA178" i="8"/>
  <c r="W178" i="8" s="1"/>
  <c r="AW178" i="8"/>
  <c r="AD178" i="8"/>
  <c r="BC177" i="8"/>
  <c r="AG177" i="8" s="1"/>
  <c r="BB177" i="8"/>
  <c r="AB177" i="8" s="1"/>
  <c r="BA177" i="8"/>
  <c r="W177" i="8" s="1"/>
  <c r="AW177" i="8"/>
  <c r="AD177" i="8"/>
  <c r="BC176" i="8"/>
  <c r="AG176" i="8" s="1"/>
  <c r="BB176" i="8"/>
  <c r="AB176" i="8" s="1"/>
  <c r="BA176" i="8"/>
  <c r="W176" i="8" s="1"/>
  <c r="AW176" i="8"/>
  <c r="AD176" i="8"/>
  <c r="BC175" i="8"/>
  <c r="AG175" i="8" s="1"/>
  <c r="BB175" i="8"/>
  <c r="AB175" i="8" s="1"/>
  <c r="BA175" i="8"/>
  <c r="W175" i="8" s="1"/>
  <c r="AW175" i="8"/>
  <c r="AD175" i="8"/>
  <c r="BC174" i="8"/>
  <c r="AG174" i="8" s="1"/>
  <c r="BB174" i="8"/>
  <c r="AB174" i="8" s="1"/>
  <c r="BA174" i="8"/>
  <c r="W174" i="8" s="1"/>
  <c r="AW174" i="8"/>
  <c r="AD174" i="8"/>
  <c r="BC173" i="8"/>
  <c r="AG173" i="8" s="1"/>
  <c r="BB173" i="8"/>
  <c r="AB173" i="8" s="1"/>
  <c r="BA173" i="8"/>
  <c r="W173" i="8" s="1"/>
  <c r="AW173" i="8"/>
  <c r="AD173" i="8"/>
  <c r="BC172" i="8"/>
  <c r="AG172" i="8" s="1"/>
  <c r="BB172" i="8"/>
  <c r="AB172" i="8" s="1"/>
  <c r="BA172" i="8"/>
  <c r="W172" i="8" s="1"/>
  <c r="AW172" i="8"/>
  <c r="AD172" i="8"/>
  <c r="BC171" i="8"/>
  <c r="AG171" i="8" s="1"/>
  <c r="BB171" i="8"/>
  <c r="AB171" i="8" s="1"/>
  <c r="BA171" i="8"/>
  <c r="W171" i="8" s="1"/>
  <c r="AW171" i="8"/>
  <c r="AD171" i="8"/>
  <c r="BC170" i="8"/>
  <c r="AG170" i="8" s="1"/>
  <c r="BB170" i="8"/>
  <c r="AB170" i="8" s="1"/>
  <c r="BA170" i="8"/>
  <c r="W170" i="8" s="1"/>
  <c r="AW170" i="8"/>
  <c r="AD170" i="8"/>
  <c r="BC169" i="8"/>
  <c r="AG169" i="8" s="1"/>
  <c r="BB169" i="8"/>
  <c r="AB169" i="8" s="1"/>
  <c r="BA169" i="8"/>
  <c r="W169" i="8" s="1"/>
  <c r="AW169" i="8"/>
  <c r="AD169" i="8"/>
  <c r="BC168" i="8"/>
  <c r="AG168" i="8" s="1"/>
  <c r="BB168" i="8"/>
  <c r="AB168" i="8" s="1"/>
  <c r="BA168" i="8"/>
  <c r="W168" i="8" s="1"/>
  <c r="AW168" i="8"/>
  <c r="AD168" i="8"/>
  <c r="BC167" i="8"/>
  <c r="AG167" i="8" s="1"/>
  <c r="BB167" i="8"/>
  <c r="AB167" i="8" s="1"/>
  <c r="BA167" i="8"/>
  <c r="W167" i="8" s="1"/>
  <c r="AW167" i="8"/>
  <c r="AD167" i="8"/>
  <c r="BC166" i="8"/>
  <c r="AG166" i="8" s="1"/>
  <c r="BB166" i="8"/>
  <c r="AB166" i="8" s="1"/>
  <c r="BA166" i="8"/>
  <c r="W166" i="8" s="1"/>
  <c r="AW166" i="8"/>
  <c r="AD166" i="8"/>
  <c r="BC165" i="8"/>
  <c r="AG165" i="8" s="1"/>
  <c r="BB165" i="8"/>
  <c r="AB165" i="8" s="1"/>
  <c r="BA165" i="8"/>
  <c r="W165" i="8" s="1"/>
  <c r="AW165" i="8"/>
  <c r="AD165" i="8"/>
  <c r="BC164" i="8"/>
  <c r="AG164" i="8" s="1"/>
  <c r="BB164" i="8"/>
  <c r="AB164" i="8" s="1"/>
  <c r="BA164" i="8"/>
  <c r="W164" i="8" s="1"/>
  <c r="AW164" i="8"/>
  <c r="AD164" i="8"/>
  <c r="BC163" i="8"/>
  <c r="AG163" i="8" s="1"/>
  <c r="BB163" i="8"/>
  <c r="AB163" i="8" s="1"/>
  <c r="BA163" i="8"/>
  <c r="W163" i="8" s="1"/>
  <c r="AW163" i="8"/>
  <c r="AD163" i="8"/>
  <c r="BC162" i="8"/>
  <c r="AG162" i="8" s="1"/>
  <c r="BB162" i="8"/>
  <c r="AB162" i="8" s="1"/>
  <c r="BA162" i="8"/>
  <c r="W162" i="8" s="1"/>
  <c r="AW162" i="8"/>
  <c r="AD162" i="8"/>
  <c r="BC161" i="8"/>
  <c r="AG161" i="8" s="1"/>
  <c r="BB161" i="8"/>
  <c r="AB161" i="8" s="1"/>
  <c r="BA161" i="8"/>
  <c r="W161" i="8" s="1"/>
  <c r="AW161" i="8"/>
  <c r="AD161" i="8"/>
  <c r="BC160" i="8"/>
  <c r="AG160" i="8" s="1"/>
  <c r="BB160" i="8"/>
  <c r="AB160" i="8" s="1"/>
  <c r="BA160" i="8"/>
  <c r="W160" i="8" s="1"/>
  <c r="AW160" i="8"/>
  <c r="AD160" i="8"/>
  <c r="BC159" i="8"/>
  <c r="AG159" i="8" s="1"/>
  <c r="BB159" i="8"/>
  <c r="AB159" i="8" s="1"/>
  <c r="BA159" i="8"/>
  <c r="W159" i="8" s="1"/>
  <c r="AW159" i="8"/>
  <c r="AD159" i="8"/>
  <c r="BC158" i="8"/>
  <c r="AG158" i="8" s="1"/>
  <c r="BB158" i="8"/>
  <c r="AB158" i="8" s="1"/>
  <c r="BA158" i="8"/>
  <c r="W158" i="8" s="1"/>
  <c r="AW158" i="8"/>
  <c r="AD158" i="8"/>
  <c r="BC157" i="8"/>
  <c r="AG157" i="8" s="1"/>
  <c r="BB157" i="8"/>
  <c r="AB157" i="8" s="1"/>
  <c r="BA157" i="8"/>
  <c r="W157" i="8" s="1"/>
  <c r="AW157" i="8"/>
  <c r="AD157" i="8"/>
  <c r="BC156" i="8"/>
  <c r="AG156" i="8" s="1"/>
  <c r="BB156" i="8"/>
  <c r="AB156" i="8" s="1"/>
  <c r="BA156" i="8"/>
  <c r="W156" i="8" s="1"/>
  <c r="AW156" i="8"/>
  <c r="AD156" i="8"/>
  <c r="BC155" i="8"/>
  <c r="AG155" i="8" s="1"/>
  <c r="BB155" i="8"/>
  <c r="AB155" i="8" s="1"/>
  <c r="BA155" i="8"/>
  <c r="W155" i="8" s="1"/>
  <c r="AW155" i="8"/>
  <c r="AD155" i="8"/>
  <c r="BC154" i="8"/>
  <c r="AG154" i="8" s="1"/>
  <c r="BB154" i="8"/>
  <c r="AB154" i="8" s="1"/>
  <c r="BA154" i="8"/>
  <c r="W154" i="8" s="1"/>
  <c r="AW154" i="8"/>
  <c r="AD154" i="8"/>
  <c r="BC153" i="8"/>
  <c r="AG153" i="8" s="1"/>
  <c r="BB153" i="8"/>
  <c r="AB153" i="8" s="1"/>
  <c r="BA153" i="8"/>
  <c r="W153" i="8" s="1"/>
  <c r="AW153" i="8"/>
  <c r="AD153" i="8"/>
  <c r="BC152" i="8"/>
  <c r="AG152" i="8" s="1"/>
  <c r="BB152" i="8"/>
  <c r="AB152" i="8" s="1"/>
  <c r="BA152" i="8"/>
  <c r="W152" i="8" s="1"/>
  <c r="AW152" i="8"/>
  <c r="AD152" i="8"/>
  <c r="BC151" i="8"/>
  <c r="AG151" i="8" s="1"/>
  <c r="BB151" i="8"/>
  <c r="AB151" i="8" s="1"/>
  <c r="BA151" i="8"/>
  <c r="W151" i="8" s="1"/>
  <c r="AW151" i="8"/>
  <c r="AD151" i="8"/>
  <c r="BC150" i="8"/>
  <c r="AG150" i="8" s="1"/>
  <c r="BB150" i="8"/>
  <c r="AB150" i="8" s="1"/>
  <c r="BA150" i="8"/>
  <c r="W150" i="8" s="1"/>
  <c r="AW150" i="8"/>
  <c r="AD150" i="8"/>
  <c r="BC149" i="8"/>
  <c r="AG149" i="8" s="1"/>
  <c r="BB149" i="8"/>
  <c r="AB149" i="8" s="1"/>
  <c r="BA149" i="8"/>
  <c r="W149" i="8" s="1"/>
  <c r="AW149" i="8"/>
  <c r="AD149" i="8"/>
  <c r="BC148" i="8"/>
  <c r="AG148" i="8" s="1"/>
  <c r="BB148" i="8"/>
  <c r="AB148" i="8" s="1"/>
  <c r="BA148" i="8"/>
  <c r="W148" i="8" s="1"/>
  <c r="AW148" i="8"/>
  <c r="AD148" i="8"/>
  <c r="BC147" i="8"/>
  <c r="AG147" i="8" s="1"/>
  <c r="BB147" i="8"/>
  <c r="AB147" i="8" s="1"/>
  <c r="BA147" i="8"/>
  <c r="W147" i="8" s="1"/>
  <c r="AW147" i="8"/>
  <c r="AI147" i="8"/>
  <c r="AD147" i="8"/>
  <c r="AO130" i="8"/>
  <c r="Q119" i="8"/>
  <c r="AU119" i="8" s="1"/>
  <c r="Q118" i="8"/>
  <c r="AU118" i="8" s="1"/>
  <c r="Q117" i="8"/>
  <c r="AU117" i="8" s="1"/>
  <c r="Q116" i="8"/>
  <c r="AU116" i="8" s="1"/>
  <c r="Q115" i="8"/>
  <c r="AU115" i="8" s="1"/>
  <c r="Q114" i="8"/>
  <c r="AU114" i="8" s="1"/>
  <c r="Q113" i="8"/>
  <c r="AU113" i="8" s="1"/>
  <c r="Q112" i="8"/>
  <c r="AU112" i="8" s="1"/>
  <c r="Q111" i="8"/>
  <c r="AU111" i="8" s="1"/>
  <c r="Q110" i="8"/>
  <c r="AU110" i="8" s="1"/>
  <c r="Q109" i="8"/>
  <c r="AU109" i="8" s="1"/>
  <c r="Q108" i="8"/>
  <c r="AU108" i="8" s="1"/>
  <c r="Q107" i="8"/>
  <c r="AU107" i="8" s="1"/>
  <c r="Q106" i="8"/>
  <c r="AU106" i="8" s="1"/>
  <c r="Q105" i="8"/>
  <c r="AU105" i="8" s="1"/>
  <c r="Q104" i="8"/>
  <c r="AU104" i="8" s="1"/>
  <c r="Q103" i="8"/>
  <c r="AU103" i="8" s="1"/>
  <c r="Q102" i="8"/>
  <c r="AU102" i="8" s="1"/>
  <c r="Q101" i="8"/>
  <c r="AU101" i="8" s="1"/>
  <c r="Q100" i="8"/>
  <c r="AU100" i="8" s="1"/>
  <c r="Q99" i="8"/>
  <c r="AU99" i="8" s="1"/>
  <c r="Q98" i="8"/>
  <c r="AU98" i="8" s="1"/>
  <c r="Q97" i="8"/>
  <c r="AU97" i="8" s="1"/>
  <c r="Q96" i="8"/>
  <c r="AU96" i="8" s="1"/>
  <c r="Q95" i="8"/>
  <c r="AU95" i="8" s="1"/>
  <c r="Q94" i="8"/>
  <c r="AU94" i="8" s="1"/>
  <c r="Q93" i="8"/>
  <c r="AU93" i="8" s="1"/>
  <c r="Q92" i="8"/>
  <c r="AU92" i="8" s="1"/>
  <c r="Q91" i="8"/>
  <c r="AU91" i="8" s="1"/>
  <c r="Q90" i="8"/>
  <c r="AU90" i="8" s="1"/>
  <c r="Q89" i="8"/>
  <c r="AU89" i="8" s="1"/>
  <c r="Q88" i="8"/>
  <c r="AU88" i="8" s="1"/>
  <c r="Q87" i="8"/>
  <c r="AU87" i="8" s="1"/>
  <c r="Q86" i="8"/>
  <c r="AU86" i="8" s="1"/>
  <c r="Q85" i="8"/>
  <c r="AU85" i="8" s="1"/>
  <c r="Q84" i="8"/>
  <c r="AU84" i="8" s="1"/>
  <c r="Q83" i="8"/>
  <c r="AU83" i="8" s="1"/>
  <c r="Q82" i="8"/>
  <c r="AU82" i="8" s="1"/>
  <c r="Q81" i="8"/>
  <c r="AU81" i="8" s="1"/>
  <c r="Q80" i="8"/>
  <c r="AU80" i="8" s="1"/>
  <c r="Q79" i="8"/>
  <c r="AU79" i="8" s="1"/>
  <c r="Q78" i="8"/>
  <c r="AU78" i="8" s="1"/>
  <c r="Q77" i="8"/>
  <c r="AU77" i="8" s="1"/>
  <c r="Q76" i="8"/>
  <c r="AU76" i="8" s="1"/>
  <c r="Q75" i="8"/>
  <c r="AU75" i="8" s="1"/>
  <c r="Q74" i="8"/>
  <c r="AU74" i="8" s="1"/>
  <c r="Q73" i="8"/>
  <c r="AU73" i="8" s="1"/>
  <c r="Q72" i="8"/>
  <c r="AU72" i="8" s="1"/>
  <c r="Q71" i="8"/>
  <c r="AU71" i="8" s="1"/>
  <c r="Q70" i="8"/>
  <c r="AU70" i="8" s="1"/>
  <c r="Q69" i="8"/>
  <c r="AU69" i="8" s="1"/>
  <c r="Q68" i="8"/>
  <c r="AU68" i="8" s="1"/>
  <c r="Q67" i="8"/>
  <c r="AU67" i="8" s="1"/>
  <c r="Q66" i="8"/>
  <c r="AU66" i="8" s="1"/>
  <c r="Q65" i="8"/>
  <c r="AU65" i="8" s="1"/>
  <c r="Q64" i="8"/>
  <c r="AU64" i="8" s="1"/>
  <c r="Q63" i="8"/>
  <c r="AU63" i="8" s="1"/>
  <c r="Q62" i="8"/>
  <c r="AU62" i="8" s="1"/>
  <c r="Q61" i="8"/>
  <c r="AU61" i="8" s="1"/>
  <c r="Q60" i="8"/>
  <c r="AU60" i="8" s="1"/>
  <c r="Q59" i="8"/>
  <c r="AU59" i="8" s="1"/>
  <c r="Q58" i="8"/>
  <c r="AU58" i="8" s="1"/>
  <c r="Q57" i="8"/>
  <c r="AU57" i="8" s="1"/>
  <c r="Q56" i="8"/>
  <c r="AU56" i="8" s="1"/>
  <c r="Q55" i="8"/>
  <c r="AU55" i="8" s="1"/>
  <c r="Q54" i="8"/>
  <c r="AU54" i="8" s="1"/>
  <c r="Q53" i="8"/>
  <c r="AU53" i="8" s="1"/>
  <c r="Q52" i="8"/>
  <c r="AU52" i="8" s="1"/>
  <c r="Q51" i="8"/>
  <c r="AU51" i="8" s="1"/>
  <c r="Q50" i="8"/>
  <c r="AU50" i="8" s="1"/>
  <c r="Q49" i="8"/>
  <c r="AU49" i="8" s="1"/>
  <c r="Q48" i="8"/>
  <c r="AU48" i="8" s="1"/>
  <c r="Q47" i="8"/>
  <c r="AU47" i="8" s="1"/>
  <c r="Q46" i="8"/>
  <c r="AU46" i="8" s="1"/>
  <c r="Q45" i="8"/>
  <c r="AU45" i="8" s="1"/>
  <c r="Q44" i="8"/>
  <c r="AU44" i="8" s="1"/>
  <c r="Q43" i="8"/>
  <c r="AU43" i="8" s="1"/>
  <c r="Q42" i="8"/>
  <c r="AU42" i="8" s="1"/>
  <c r="Q41" i="8"/>
  <c r="AU41" i="8" s="1"/>
  <c r="Q40" i="8"/>
  <c r="AU40" i="8" s="1"/>
  <c r="Q39" i="8"/>
  <c r="AU39" i="8" s="1"/>
  <c r="Q38" i="8"/>
  <c r="AU38" i="8" s="1"/>
  <c r="Q37" i="8"/>
  <c r="AU37" i="8" s="1"/>
  <c r="Q36" i="8"/>
  <c r="AU36" i="8" s="1"/>
  <c r="Q35" i="8"/>
  <c r="AU35" i="8" s="1"/>
  <c r="Q34" i="8"/>
  <c r="AU34" i="8" s="1"/>
  <c r="Q33" i="8"/>
  <c r="AU33" i="8" s="1"/>
  <c r="Q32" i="8"/>
  <c r="AU32" i="8" s="1"/>
  <c r="Q31" i="8"/>
  <c r="AU31" i="8" s="1"/>
  <c r="Q30" i="8"/>
  <c r="AU30" i="8" s="1"/>
  <c r="Q29" i="8"/>
  <c r="AU29" i="8" s="1"/>
  <c r="Q28" i="8"/>
  <c r="AU28" i="8" s="1"/>
  <c r="Q27" i="8"/>
  <c r="AU27" i="8" s="1"/>
  <c r="Q26" i="8"/>
  <c r="AU26" i="8" s="1"/>
  <c r="Q25" i="8"/>
  <c r="AU25" i="8" s="1"/>
  <c r="Q24" i="8"/>
  <c r="AU24" i="8" s="1"/>
  <c r="Q23" i="8"/>
  <c r="AU23" i="8" s="1"/>
  <c r="Q22" i="8"/>
  <c r="AU22" i="8" s="1"/>
  <c r="Q21" i="8"/>
  <c r="AU21" i="8" s="1"/>
  <c r="AV12" i="8"/>
  <c r="G11" i="8" s="1"/>
  <c r="AD250" i="8" l="1"/>
  <c r="AO285" i="8" s="1"/>
  <c r="AY156" i="8"/>
  <c r="AY160" i="8"/>
  <c r="AY164" i="8"/>
  <c r="AY168" i="8"/>
  <c r="AY172" i="8"/>
  <c r="AY176" i="8"/>
  <c r="AY180" i="8"/>
  <c r="AY184" i="8"/>
  <c r="AY188" i="8"/>
  <c r="AY192" i="8"/>
  <c r="AY196" i="8"/>
  <c r="AY200" i="8"/>
  <c r="AY204" i="8"/>
  <c r="AY208" i="8"/>
  <c r="AY212" i="8"/>
  <c r="AY216" i="8"/>
  <c r="AY220" i="8"/>
  <c r="AY224" i="8"/>
  <c r="AY228" i="8"/>
  <c r="AY232" i="8"/>
  <c r="AY236" i="8"/>
  <c r="AY240" i="8"/>
  <c r="AY244" i="8"/>
  <c r="AY159" i="8"/>
  <c r="AY163" i="8"/>
  <c r="AY171" i="8"/>
  <c r="AY179" i="8"/>
  <c r="AY187" i="8"/>
  <c r="AY199" i="8"/>
  <c r="AY211" i="8"/>
  <c r="AY223" i="8"/>
  <c r="AY235" i="8"/>
  <c r="AY157" i="8"/>
  <c r="AY161" i="8"/>
  <c r="AY165" i="8"/>
  <c r="AY169" i="8"/>
  <c r="AY173" i="8"/>
  <c r="AY177" i="8"/>
  <c r="AY181" i="8"/>
  <c r="AY185" i="8"/>
  <c r="AY189" i="8"/>
  <c r="AY193" i="8"/>
  <c r="AY197" i="8"/>
  <c r="AY201" i="8"/>
  <c r="AY205" i="8"/>
  <c r="AY209" i="8"/>
  <c r="AY213" i="8"/>
  <c r="AY217" i="8"/>
  <c r="AY221" i="8"/>
  <c r="AY225" i="8"/>
  <c r="AY229" i="8"/>
  <c r="AY233" i="8"/>
  <c r="AY237" i="8"/>
  <c r="AY241" i="8"/>
  <c r="AY245" i="8"/>
  <c r="AY167" i="8"/>
  <c r="AY175" i="8"/>
  <c r="AY183" i="8"/>
  <c r="AY191" i="8"/>
  <c r="AY203" i="8"/>
  <c r="AY215" i="8"/>
  <c r="AY227" i="8"/>
  <c r="AY239" i="8"/>
  <c r="AY158" i="8"/>
  <c r="AY162" i="8"/>
  <c r="AY166" i="8"/>
  <c r="AY170" i="8"/>
  <c r="AY174" i="8"/>
  <c r="AY178" i="8"/>
  <c r="AY182" i="8"/>
  <c r="AY186" i="8"/>
  <c r="AY190" i="8"/>
  <c r="AY194" i="8"/>
  <c r="AY198" i="8"/>
  <c r="AY202" i="8"/>
  <c r="AY206" i="8"/>
  <c r="AY210" i="8"/>
  <c r="AY214" i="8"/>
  <c r="AY218" i="8"/>
  <c r="AY222" i="8"/>
  <c r="AY226" i="8"/>
  <c r="AY230" i="8"/>
  <c r="AY234" i="8"/>
  <c r="AY238" i="8"/>
  <c r="AY242" i="8"/>
  <c r="AY195" i="8"/>
  <c r="AY207" i="8"/>
  <c r="AY219" i="8"/>
  <c r="AY231" i="8"/>
  <c r="AY243" i="8"/>
  <c r="AV26" i="8"/>
  <c r="AW26" i="8"/>
  <c r="AV46" i="8"/>
  <c r="AW46" i="8"/>
  <c r="AV62" i="8"/>
  <c r="AW62" i="8"/>
  <c r="AV78" i="8"/>
  <c r="AW78" i="8"/>
  <c r="AV94" i="8"/>
  <c r="AW94" i="8"/>
  <c r="AV110" i="8"/>
  <c r="AW110" i="8"/>
  <c r="AV24" i="8"/>
  <c r="AW24" i="8"/>
  <c r="AV32" i="8"/>
  <c r="AW32" i="8"/>
  <c r="AV36" i="8"/>
  <c r="AW36" i="8"/>
  <c r="AV44" i="8"/>
  <c r="AW44" i="8"/>
  <c r="AV52" i="8"/>
  <c r="AW52" i="8"/>
  <c r="AV60" i="8"/>
  <c r="AW60" i="8"/>
  <c r="AV68" i="8"/>
  <c r="AW68" i="8"/>
  <c r="AV76" i="8"/>
  <c r="AW76" i="8"/>
  <c r="AV84" i="8"/>
  <c r="AW84" i="8"/>
  <c r="AV88" i="8"/>
  <c r="AW88" i="8"/>
  <c r="AV96" i="8"/>
  <c r="AW96" i="8"/>
  <c r="AV104" i="8"/>
  <c r="AW104" i="8"/>
  <c r="AV108" i="8"/>
  <c r="AW108" i="8"/>
  <c r="AV116" i="8"/>
  <c r="AW116" i="8"/>
  <c r="AV25" i="8"/>
  <c r="AW25" i="8"/>
  <c r="AV29" i="8"/>
  <c r="AW29" i="8"/>
  <c r="AV33" i="8"/>
  <c r="AW33" i="8"/>
  <c r="AV37" i="8"/>
  <c r="AW37" i="8"/>
  <c r="AV41" i="8"/>
  <c r="AW41" i="8"/>
  <c r="AV45" i="8"/>
  <c r="AW45" i="8"/>
  <c r="AV49" i="8"/>
  <c r="AW49" i="8"/>
  <c r="AV53" i="8"/>
  <c r="AW53" i="8"/>
  <c r="AV57" i="8"/>
  <c r="AW57" i="8"/>
  <c r="AV61" i="8"/>
  <c r="AW61" i="8"/>
  <c r="AV65" i="8"/>
  <c r="AW65" i="8"/>
  <c r="AV69" i="8"/>
  <c r="AW69" i="8"/>
  <c r="AV73" i="8"/>
  <c r="AW73" i="8"/>
  <c r="AV77" i="8"/>
  <c r="AW77" i="8"/>
  <c r="AV81" i="8"/>
  <c r="AW81" i="8"/>
  <c r="AV85" i="8"/>
  <c r="AW85" i="8"/>
  <c r="AV89" i="8"/>
  <c r="AW89" i="8"/>
  <c r="AV93" i="8"/>
  <c r="AW93" i="8"/>
  <c r="AV97" i="8"/>
  <c r="AW97" i="8"/>
  <c r="AV101" i="8"/>
  <c r="AW101" i="8"/>
  <c r="AV105" i="8"/>
  <c r="AW105" i="8"/>
  <c r="AV109" i="8"/>
  <c r="AW109" i="8"/>
  <c r="AV113" i="8"/>
  <c r="AW113" i="8"/>
  <c r="AW117" i="8"/>
  <c r="AV117" i="8"/>
  <c r="AV22" i="8"/>
  <c r="AW22" i="8"/>
  <c r="AV34" i="8"/>
  <c r="AW34" i="8"/>
  <c r="AV50" i="8"/>
  <c r="AW50" i="8"/>
  <c r="AV66" i="8"/>
  <c r="AW66" i="8"/>
  <c r="AV82" i="8"/>
  <c r="AW82" i="8"/>
  <c r="AV98" i="8"/>
  <c r="AW98" i="8"/>
  <c r="AV114" i="8"/>
  <c r="AW114" i="8"/>
  <c r="AV30" i="8"/>
  <c r="AW30" i="8"/>
  <c r="AV42" i="8"/>
  <c r="AW42" i="8"/>
  <c r="AV58" i="8"/>
  <c r="AW58" i="8"/>
  <c r="AV74" i="8"/>
  <c r="AW74" i="8"/>
  <c r="AV90" i="8"/>
  <c r="AW90" i="8"/>
  <c r="AV106" i="8"/>
  <c r="AW106" i="8"/>
  <c r="AW23" i="8"/>
  <c r="AV23" i="8"/>
  <c r="AW27" i="8"/>
  <c r="AV27" i="8"/>
  <c r="AW31" i="8"/>
  <c r="AV31" i="8"/>
  <c r="AW35" i="8"/>
  <c r="AV35" i="8"/>
  <c r="AW39" i="8"/>
  <c r="AV39" i="8"/>
  <c r="AW43" i="8"/>
  <c r="AV43" i="8"/>
  <c r="AW47" i="8"/>
  <c r="AV47" i="8"/>
  <c r="AW51" i="8"/>
  <c r="AV51" i="8"/>
  <c r="AW55" i="8"/>
  <c r="AV55" i="8"/>
  <c r="AW59" i="8"/>
  <c r="AV59" i="8"/>
  <c r="AW63" i="8"/>
  <c r="AV63" i="8"/>
  <c r="AW67" i="8"/>
  <c r="AV67" i="8"/>
  <c r="AW71" i="8"/>
  <c r="AV71" i="8"/>
  <c r="AW75" i="8"/>
  <c r="AV75" i="8"/>
  <c r="AW79" i="8"/>
  <c r="AV79" i="8"/>
  <c r="AW83" i="8"/>
  <c r="AV83" i="8"/>
  <c r="AW87" i="8"/>
  <c r="AV87" i="8"/>
  <c r="AW91" i="8"/>
  <c r="AV91" i="8"/>
  <c r="AW95" i="8"/>
  <c r="AV95" i="8"/>
  <c r="AW99" i="8"/>
  <c r="AV99" i="8"/>
  <c r="AW103" i="8"/>
  <c r="AV103" i="8"/>
  <c r="AV107" i="8"/>
  <c r="AW107" i="8"/>
  <c r="AV111" i="8"/>
  <c r="AW111" i="8"/>
  <c r="AV115" i="8"/>
  <c r="AW115" i="8"/>
  <c r="AV119" i="8"/>
  <c r="AW119" i="8"/>
  <c r="AV38" i="8"/>
  <c r="AW38" i="8"/>
  <c r="AV54" i="8"/>
  <c r="AW54" i="8"/>
  <c r="AV70" i="8"/>
  <c r="AW70" i="8"/>
  <c r="AV86" i="8"/>
  <c r="AW86" i="8"/>
  <c r="AV102" i="8"/>
  <c r="AW102" i="8"/>
  <c r="AV118" i="8"/>
  <c r="AW118" i="8"/>
  <c r="AV28" i="8"/>
  <c r="AW28" i="8"/>
  <c r="AV40" i="8"/>
  <c r="AW40" i="8"/>
  <c r="AV48" i="8"/>
  <c r="AW48" i="8"/>
  <c r="AV56" i="8"/>
  <c r="AW56" i="8"/>
  <c r="AV64" i="8"/>
  <c r="AW64" i="8"/>
  <c r="AV72" i="8"/>
  <c r="AW72" i="8"/>
  <c r="AV80" i="8"/>
  <c r="AW80" i="8"/>
  <c r="AV92" i="8"/>
  <c r="AW92" i="8"/>
  <c r="AV100" i="8"/>
  <c r="AW100" i="8"/>
  <c r="AV112" i="8"/>
  <c r="AW112" i="8"/>
  <c r="AW21" i="8"/>
  <c r="AV21" i="8"/>
  <c r="AO289" i="8" s="1"/>
  <c r="AN302" i="8" s="1"/>
  <c r="AN301" i="8" s="1"/>
  <c r="AM263" i="8"/>
  <c r="AO263" i="8" s="1"/>
  <c r="AM268" i="8"/>
  <c r="AO268" i="8" s="1"/>
  <c r="AO262" i="8"/>
  <c r="AM267" i="8"/>
  <c r="AO267" i="8" s="1"/>
  <c r="AO129" i="8"/>
  <c r="AN133" i="8" s="1"/>
  <c r="AI250" i="8"/>
  <c r="AD249" i="8"/>
  <c r="AO284" i="8" s="1"/>
  <c r="AI249" i="8"/>
  <c r="AM257" i="8" l="1"/>
  <c r="AO257" i="8" s="1"/>
  <c r="AV150" i="8"/>
  <c r="AV154" i="8"/>
  <c r="AX154" i="8" s="1"/>
  <c r="AV147" i="8"/>
  <c r="AY147" i="8" s="1"/>
  <c r="AV151" i="8"/>
  <c r="AV155" i="8"/>
  <c r="AV148" i="8"/>
  <c r="AY148" i="8" s="1"/>
  <c r="AV152" i="8"/>
  <c r="AV149" i="8"/>
  <c r="AX149" i="8" s="1"/>
  <c r="AV153" i="8"/>
  <c r="AX153" i="8" s="1"/>
  <c r="H5" i="5"/>
  <c r="J5" i="5" s="1"/>
  <c r="L5" i="5" s="1"/>
  <c r="AY151" i="8" l="1"/>
  <c r="AX151" i="8"/>
  <c r="AM151" i="8" s="1"/>
  <c r="AO151" i="8" s="1"/>
  <c r="AY150" i="8"/>
  <c r="AX150" i="8"/>
  <c r="AY155" i="8"/>
  <c r="AX155" i="8"/>
  <c r="AM196" i="8"/>
  <c r="AO196" i="8" s="1"/>
  <c r="AM256" i="8"/>
  <c r="AO256" i="8" s="1"/>
  <c r="AY152" i="8"/>
  <c r="AX152" i="8"/>
  <c r="AM152" i="8" s="1"/>
  <c r="AO152" i="8" s="1"/>
  <c r="AY154" i="8"/>
  <c r="AM154" i="8" s="1"/>
  <c r="AO154" i="8" s="1"/>
  <c r="AY153" i="8"/>
  <c r="AM153" i="8" s="1"/>
  <c r="AO153" i="8" s="1"/>
  <c r="AY149" i="8"/>
  <c r="AM149" i="8" s="1"/>
  <c r="AO149" i="8" s="1"/>
  <c r="AM148" i="8"/>
  <c r="AO148" i="8" s="1"/>
  <c r="O5" i="5"/>
  <c r="N5" i="5" s="1"/>
  <c r="J6" i="5"/>
  <c r="AM176" i="8"/>
  <c r="AO176" i="8" s="1"/>
  <c r="AM165" i="8"/>
  <c r="AO165" i="8" s="1"/>
  <c r="AM216" i="8"/>
  <c r="AO216" i="8" s="1"/>
  <c r="AM241" i="8"/>
  <c r="AO241" i="8" s="1"/>
  <c r="AM231" i="8"/>
  <c r="AO231" i="8" s="1"/>
  <c r="AM227" i="8"/>
  <c r="AO227" i="8" s="1"/>
  <c r="AM208" i="8"/>
  <c r="AO208" i="8" s="1"/>
  <c r="AM183" i="8"/>
  <c r="AO183" i="8" s="1"/>
  <c r="AM242" i="8"/>
  <c r="AO242" i="8" s="1"/>
  <c r="AM230" i="8"/>
  <c r="AO230" i="8" s="1"/>
  <c r="AM244" i="8"/>
  <c r="AO244" i="8" s="1"/>
  <c r="AM211" i="8"/>
  <c r="AO211" i="8" s="1"/>
  <c r="AM184" i="8"/>
  <c r="AO184" i="8" s="1"/>
  <c r="AM177" i="8"/>
  <c r="AO177" i="8" s="1"/>
  <c r="AM194" i="8"/>
  <c r="AO194" i="8" s="1"/>
  <c r="AM214" i="8"/>
  <c r="AO214" i="8" s="1"/>
  <c r="AM167" i="8"/>
  <c r="AO167" i="8" s="1"/>
  <c r="AM189" i="8"/>
  <c r="AO189" i="8" s="1"/>
  <c r="AM219" i="8"/>
  <c r="AO219" i="8" s="1"/>
  <c r="AM174" i="8"/>
  <c r="AO174" i="8" s="1"/>
  <c r="AM225" i="8"/>
  <c r="AO225" i="8" s="1"/>
  <c r="AM207" i="8"/>
  <c r="AO207" i="8" s="1"/>
  <c r="AM239" i="8"/>
  <c r="AO239" i="8" s="1"/>
  <c r="AM201" i="8"/>
  <c r="AO201" i="8" s="1"/>
  <c r="AM202" i="8"/>
  <c r="AO202" i="8" s="1"/>
  <c r="AM181" i="8"/>
  <c r="AO181" i="8" s="1"/>
  <c r="AM182" i="8"/>
  <c r="AO182" i="8" s="1"/>
  <c r="AM170" i="8"/>
  <c r="AO170" i="8" s="1"/>
  <c r="AM232" i="8"/>
  <c r="AO232" i="8" s="1"/>
  <c r="AM200" i="8"/>
  <c r="AO200" i="8" s="1"/>
  <c r="AM168" i="8"/>
  <c r="AO168" i="8" s="1"/>
  <c r="AM215" i="8"/>
  <c r="AO215" i="8" s="1"/>
  <c r="AM161" i="8"/>
  <c r="AO161" i="8" s="1"/>
  <c r="AM235" i="8"/>
  <c r="AO235" i="8" s="1"/>
  <c r="AM185" i="8"/>
  <c r="AO185" i="8" s="1"/>
  <c r="AM226" i="8"/>
  <c r="AO226" i="8" s="1"/>
  <c r="AM178" i="8"/>
  <c r="AO178" i="8" s="1"/>
  <c r="AM187" i="8"/>
  <c r="AO187" i="8" s="1"/>
  <c r="AM158" i="8"/>
  <c r="AO158" i="8" s="1"/>
  <c r="AM206" i="8"/>
  <c r="AO206" i="8" s="1"/>
  <c r="AM166" i="8"/>
  <c r="AO166" i="8" s="1"/>
  <c r="AM179" i="8"/>
  <c r="AO179" i="8" s="1"/>
  <c r="AM173" i="8"/>
  <c r="AO173" i="8" s="1"/>
  <c r="AM228" i="8"/>
  <c r="AO228" i="8" s="1"/>
  <c r="AM164" i="8"/>
  <c r="AO164" i="8" s="1"/>
  <c r="AM156" i="8"/>
  <c r="AO156" i="8" s="1"/>
  <c r="AM205" i="8"/>
  <c r="AO205" i="8" s="1"/>
  <c r="AM197" i="8"/>
  <c r="AO197" i="8" s="1"/>
  <c r="AM236" i="8"/>
  <c r="AO236" i="8" s="1"/>
  <c r="AM180" i="8"/>
  <c r="AO180" i="8" s="1"/>
  <c r="AM169" i="8"/>
  <c r="AO169" i="8" s="1"/>
  <c r="AM224" i="8"/>
  <c r="AO224" i="8" s="1"/>
  <c r="AM192" i="8"/>
  <c r="AO192" i="8" s="1"/>
  <c r="AM160" i="8"/>
  <c r="AO160" i="8" s="1"/>
  <c r="AM199" i="8"/>
  <c r="AO199" i="8" s="1"/>
  <c r="AM221" i="8"/>
  <c r="AO221" i="8" s="1"/>
  <c r="AM217" i="8"/>
  <c r="AO217" i="8" s="1"/>
  <c r="AM191" i="8"/>
  <c r="AO191" i="8" s="1"/>
  <c r="AM157" i="8"/>
  <c r="AO157" i="8" s="1"/>
  <c r="AM218" i="8"/>
  <c r="AO218" i="8" s="1"/>
  <c r="AM162" i="8"/>
  <c r="AO162" i="8" s="1"/>
  <c r="AM229" i="8"/>
  <c r="AO229" i="8" s="1"/>
  <c r="AM238" i="8"/>
  <c r="AO238" i="8" s="1"/>
  <c r="AM198" i="8"/>
  <c r="AO198" i="8" s="1"/>
  <c r="AM237" i="8"/>
  <c r="AO237" i="8" s="1"/>
  <c r="AM163" i="8"/>
  <c r="AO163" i="8" s="1"/>
  <c r="AM159" i="8"/>
  <c r="AO159" i="8" s="1"/>
  <c r="AM204" i="8"/>
  <c r="AO204" i="8" s="1"/>
  <c r="AM223" i="8"/>
  <c r="AO223" i="8" s="1"/>
  <c r="AM234" i="8"/>
  <c r="AO234" i="8" s="1"/>
  <c r="AM171" i="8"/>
  <c r="AO171" i="8" s="1"/>
  <c r="AM222" i="8"/>
  <c r="AO222" i="8" s="1"/>
  <c r="AM190" i="8"/>
  <c r="AO190" i="8" s="1"/>
  <c r="AM245" i="8"/>
  <c r="AO245" i="8" s="1"/>
  <c r="AM195" i="8"/>
  <c r="AO195" i="8" s="1"/>
  <c r="AM213" i="8"/>
  <c r="AO213" i="8" s="1"/>
  <c r="AM193" i="8"/>
  <c r="AO193" i="8" s="1"/>
  <c r="AM212" i="8"/>
  <c r="AO212" i="8" s="1"/>
  <c r="AM172" i="8"/>
  <c r="AO172" i="8" s="1"/>
  <c r="AM175" i="8"/>
  <c r="AO175" i="8" s="1"/>
  <c r="AM186" i="8"/>
  <c r="AO186" i="8" s="1"/>
  <c r="AM240" i="8"/>
  <c r="AO240" i="8" s="1"/>
  <c r="AM147" i="8"/>
  <c r="AO147" i="8" s="1"/>
  <c r="AM233" i="8"/>
  <c r="AO233" i="8" s="1"/>
  <c r="AM220" i="8"/>
  <c r="AO220" i="8" s="1"/>
  <c r="AM188" i="8"/>
  <c r="AO188" i="8" s="1"/>
  <c r="AM243" i="8"/>
  <c r="AO243" i="8" s="1"/>
  <c r="AM209" i="8"/>
  <c r="AO209" i="8" s="1"/>
  <c r="AM210" i="8"/>
  <c r="AO210" i="8" s="1"/>
  <c r="AM203" i="8"/>
  <c r="AO203" i="8" s="1"/>
  <c r="AM155" i="8" l="1"/>
  <c r="AO155" i="8" s="1"/>
  <c r="AM150" i="8"/>
  <c r="AO150" i="8" s="1"/>
  <c r="AO275" i="8"/>
  <c r="AN295" i="8" s="1"/>
  <c r="AO250" i="8"/>
  <c r="AO249" i="8"/>
  <c r="L6" i="5"/>
  <c r="AN294" i="8" l="1"/>
  <c r="AN296" i="8" s="1"/>
  <c r="AO281" i="8" s="1"/>
  <c r="J7" i="5"/>
  <c r="L7" i="5" s="1"/>
  <c r="O7" i="5" s="1"/>
  <c r="O6" i="5"/>
  <c r="N6" i="5" s="1"/>
  <c r="N7" i="5" l="1"/>
  <c r="J8" i="5"/>
  <c r="L8" i="5" s="1"/>
  <c r="O8" i="5" s="1"/>
  <c r="N8" i="5" l="1"/>
  <c r="J9" i="5"/>
  <c r="L9" i="5" s="1"/>
  <c r="O9" i="5" s="1"/>
  <c r="N9" i="5" l="1"/>
  <c r="J10" i="5"/>
  <c r="L10" i="5" s="1"/>
  <c r="O10" i="5" s="1"/>
  <c r="J11" i="5" l="1"/>
  <c r="L11" i="5" s="1"/>
  <c r="N10" i="5"/>
  <c r="J12" i="5" l="1"/>
  <c r="L12" i="5" s="1"/>
  <c r="O11" i="5"/>
  <c r="N11" i="5" s="1"/>
  <c r="J13" i="5" l="1"/>
  <c r="L13" i="5" s="1"/>
  <c r="O12" i="5"/>
  <c r="N12" i="5" s="1"/>
  <c r="J14" i="5" l="1"/>
  <c r="L14" i="5" s="1"/>
  <c r="O13" i="5"/>
  <c r="N13" i="5" s="1"/>
  <c r="J15" i="5" l="1"/>
  <c r="L15" i="5" s="1"/>
  <c r="O14" i="5"/>
  <c r="N14" i="5" s="1"/>
  <c r="J16" i="5" l="1"/>
  <c r="L16" i="5" s="1"/>
  <c r="O15" i="5"/>
  <c r="N15" i="5" s="1"/>
  <c r="J17" i="5" l="1"/>
  <c r="L17" i="5" s="1"/>
  <c r="O16" i="5"/>
  <c r="N16" i="5" s="1"/>
  <c r="J18" i="5" l="1"/>
  <c r="L18" i="5" s="1"/>
  <c r="O17" i="5"/>
  <c r="N17" i="5" s="1"/>
  <c r="J19" i="5" l="1"/>
  <c r="L19" i="5" s="1"/>
  <c r="O18" i="5"/>
  <c r="N18" i="5" s="1"/>
  <c r="J20" i="5" l="1"/>
  <c r="L20" i="5" s="1"/>
  <c r="O19" i="5"/>
  <c r="N19" i="5" s="1"/>
  <c r="J21" i="5" l="1"/>
  <c r="L21" i="5" s="1"/>
  <c r="O20" i="5"/>
  <c r="N20" i="5" s="1"/>
  <c r="J22" i="5" l="1"/>
  <c r="L22" i="5" s="1"/>
  <c r="O21" i="5"/>
  <c r="N21" i="5" s="1"/>
  <c r="J23" i="5" l="1"/>
  <c r="L23" i="5" s="1"/>
  <c r="O22" i="5"/>
  <c r="N22" i="5" s="1"/>
  <c r="J24" i="5" l="1"/>
  <c r="L24" i="5" s="1"/>
  <c r="O23" i="5"/>
  <c r="N23" i="5" s="1"/>
  <c r="J25" i="5" l="1"/>
  <c r="L25" i="5" s="1"/>
  <c r="O24" i="5"/>
  <c r="N24" i="5" s="1"/>
  <c r="J26" i="5" l="1"/>
  <c r="L26" i="5" s="1"/>
  <c r="O25" i="5"/>
  <c r="N25" i="5" s="1"/>
  <c r="J27" i="5" l="1"/>
  <c r="L27" i="5" s="1"/>
  <c r="O26" i="5"/>
  <c r="N26" i="5" s="1"/>
  <c r="J28" i="5" l="1"/>
  <c r="L28" i="5" s="1"/>
  <c r="O27" i="5"/>
  <c r="N27" i="5" s="1"/>
  <c r="J29" i="5" l="1"/>
  <c r="L29" i="5" s="1"/>
  <c r="O28" i="5"/>
  <c r="N28" i="5" s="1"/>
  <c r="J30" i="5" l="1"/>
  <c r="L30" i="5" s="1"/>
  <c r="O30" i="5" s="1"/>
  <c r="AO282" i="8" s="1"/>
  <c r="O29" i="5"/>
  <c r="N29" i="5" s="1"/>
  <c r="N30" i="5" l="1"/>
</calcChain>
</file>

<file path=xl/sharedStrings.xml><?xml version="1.0" encoding="utf-8"?>
<sst xmlns="http://schemas.openxmlformats.org/spreadsheetml/2006/main" count="602" uniqueCount="405">
  <si>
    <t>Energy Project Categories</t>
  </si>
  <si>
    <t>Energy Category</t>
  </si>
  <si>
    <t>Energy Project Title</t>
  </si>
  <si>
    <t>Description</t>
  </si>
  <si>
    <t>EMCS / HVAC Controls</t>
  </si>
  <si>
    <t>Steam &amp; Condensate Systems</t>
  </si>
  <si>
    <t>Boiler Plant Modifications</t>
  </si>
  <si>
    <t>HVAC</t>
  </si>
  <si>
    <t>Install centrally control energy systems with the ability to automatically adjust temperature, shed electrical loads, control motor speeds or adjust lighting intensities.</t>
  </si>
  <si>
    <t>Install condensate lines, cross connect lines, distribution system loops, repair or install insulation, and repair or install steam flow meters and controls.</t>
  </si>
  <si>
    <t>Upgrade or replace central boilers or ancillary equipment to improve overall plant efficiency. This includes fuel switching, dual fuel conversions, and decentralization.</t>
  </si>
  <si>
    <t>Building Envelope</t>
  </si>
  <si>
    <t>Improve the thermal envelope of a building through building insulation, windows, weatherization, and reflective roof coatings.</t>
  </si>
  <si>
    <t>Install replacement lighting systems and controls including fixtures, lamps, ballasts, photocells, and motion sensors. Includes day-lighting, internal emergency lighting, exterior building lighting, and parking lot and street lighting.</t>
  </si>
  <si>
    <t>Lighting Systems</t>
  </si>
  <si>
    <t>Install heat exchangers, regenerators, heat reclaim units, or recapture energy lost to the environment.</t>
  </si>
  <si>
    <t>Energy Recovery Systems</t>
  </si>
  <si>
    <t>Increase the energy efficiency of an electrical device or system, or reduce cost by reducing peak demand. Includes thermal energy storage and distributed generation such as cogeneration systems, micro-turbines, and fuel cells.</t>
  </si>
  <si>
    <t>Electrical Energy Systems</t>
  </si>
  <si>
    <t>Install systems which utilize biomass, waste-to-energy, landfill gas, geothermal energy (includes ground source heat pumps), solar energy, ocean energy, hydropower, hydrokinetic, or wind energy.</t>
  </si>
  <si>
    <t>Renewable Energy Systems</t>
  </si>
  <si>
    <t>Multiple category projects or those that do not fall into any other category.</t>
  </si>
  <si>
    <t>Facility Energy Improvements</t>
  </si>
  <si>
    <t>System that collects time-differentiated energy usage data from advanced meters via a network system on either an on-request or defined schedule basis. The system is capable of providing usage information on at least a daily basis and can support desired features and functionality related to energy use management, procurement, and operations.</t>
  </si>
  <si>
    <t>Advanced Metering Systems</t>
  </si>
  <si>
    <t>NR</t>
  </si>
  <si>
    <t>Verify that building energy related systems are installed, calibrated, and operating to meet the original design intent and/or optimize the systems to satisfy current operational needs.</t>
  </si>
  <si>
    <t>Commissioning Measures</t>
  </si>
  <si>
    <t>Implementation of DOE Federal Water Efficiency Best Management Practices</t>
  </si>
  <si>
    <t>Water Conservation</t>
  </si>
  <si>
    <t>Uniform Present Value (UPV) Discount Factors</t>
  </si>
  <si>
    <t>UPV discount factors adjusted for average fuel price escalation by end-use sector and major fuel as determined in the Energy Price Indices and Discount Factors for Life-Cycle Cost Analysis, 2012.</t>
  </si>
  <si>
    <t>Table Ba-1.</t>
  </si>
  <si>
    <t>N</t>
  </si>
  <si>
    <t>Industrial</t>
  </si>
  <si>
    <t>Residential</t>
  </si>
  <si>
    <t>ELEC</t>
  </si>
  <si>
    <t>DIST</t>
  </si>
  <si>
    <t>RESID</t>
  </si>
  <si>
    <t>NTGAS</t>
  </si>
  <si>
    <t>COAL</t>
  </si>
  <si>
    <t>LPG</t>
  </si>
  <si>
    <t>Table Ba-2.</t>
  </si>
  <si>
    <t>Table Ba-3.</t>
  </si>
  <si>
    <t>Table Ba-4.</t>
  </si>
  <si>
    <t>Table Ba-5.</t>
  </si>
  <si>
    <t>(see USMC EIP Project Documentation Instruction - Appendix A)</t>
  </si>
  <si>
    <r>
      <rPr>
        <b/>
        <sz val="9.5"/>
        <color theme="1"/>
        <rFont val="Calibri"/>
        <family val="2"/>
        <scheme val="minor"/>
      </rPr>
      <t>Census Region 5:</t>
    </r>
    <r>
      <rPr>
        <sz val="9.5"/>
        <color theme="1"/>
        <rFont val="Calibri"/>
        <family val="2"/>
        <scheme val="minor"/>
      </rPr>
      <t xml:space="preserve"> U.S. Average</t>
    </r>
  </si>
  <si>
    <r>
      <rPr>
        <b/>
        <sz val="9.5"/>
        <color theme="1"/>
        <rFont val="Calibri"/>
        <family val="2"/>
        <scheme val="minor"/>
      </rPr>
      <t>Census Region 4:</t>
    </r>
    <r>
      <rPr>
        <sz val="9.5"/>
        <color theme="1"/>
        <rFont val="Calibri"/>
        <family val="2"/>
        <scheme val="minor"/>
      </rPr>
      <t xml:space="preserve"> Alaska, Arizona, California, Colorado, Hawaii, Idaho, Montana, Nevada, New Mexico, Oregon, Utah, Washington, Wyoming</t>
    </r>
  </si>
  <si>
    <r>
      <rPr>
        <b/>
        <sz val="9.5"/>
        <color theme="1"/>
        <rFont val="Calibri"/>
        <family val="2"/>
        <scheme val="minor"/>
      </rPr>
      <t>Census Region 3:</t>
    </r>
    <r>
      <rPr>
        <sz val="9.5"/>
        <color theme="1"/>
        <rFont val="Calibri"/>
        <family val="2"/>
        <scheme val="minor"/>
      </rPr>
      <t xml:space="preserve"> Alabama, Arkansas, Delaware, District of Columbia, Florida, Georgia, Kentucky, Louisiana, Maryland,Mississippi, North Carolina, Oklahoma, South Carolina, Tennessee, Texas, Virginia, West Virginia</t>
    </r>
  </si>
  <si>
    <r>
      <rPr>
        <b/>
        <sz val="9.5"/>
        <color theme="1"/>
        <rFont val="Calibri"/>
        <family val="2"/>
        <scheme val="minor"/>
      </rPr>
      <t>Census Region 2:</t>
    </r>
    <r>
      <rPr>
        <sz val="9.5"/>
        <color theme="1"/>
        <rFont val="Calibri"/>
        <family val="2"/>
        <scheme val="minor"/>
      </rPr>
      <t xml:space="preserve"> Illinois, Indiana, Iowa, Kansas, Michigan, Minnesota, Missouri, Nebraska, North Dakota, Ohio, South Dakota, Wisconsin</t>
    </r>
  </si>
  <si>
    <r>
      <rPr>
        <b/>
        <sz val="9.5"/>
        <color theme="1"/>
        <rFont val="Calibri"/>
        <family val="2"/>
        <scheme val="minor"/>
      </rPr>
      <t xml:space="preserve">Census Region 1: </t>
    </r>
    <r>
      <rPr>
        <sz val="9.5"/>
        <color theme="1"/>
        <rFont val="Calibri"/>
        <family val="2"/>
        <scheme val="minor"/>
      </rPr>
      <t>Connecticut, Maine, Massachusetts, New Hampshire, New Jersey, New York, Pennsylvania, Rhode Island, Vermont</t>
    </r>
  </si>
  <si>
    <t>Other</t>
  </si>
  <si>
    <t>Economic Life (years)</t>
  </si>
  <si>
    <t>Project #</t>
  </si>
  <si>
    <r>
      <t xml:space="preserve">If the project does not fit into any of the other above categories, it may be categorized as "Other." </t>
    </r>
    <r>
      <rPr>
        <i/>
        <sz val="10"/>
        <color theme="1"/>
        <rFont val="Calibri"/>
        <family val="2"/>
        <scheme val="minor"/>
      </rPr>
      <t>To be justified as an "Other" project, you must:</t>
    </r>
    <r>
      <rPr>
        <sz val="10"/>
        <color theme="1"/>
        <rFont val="Calibri"/>
        <family val="2"/>
        <scheme val="minor"/>
      </rPr>
      <t xml:space="preserve"> </t>
    </r>
    <r>
      <rPr>
        <b/>
        <sz val="10"/>
        <color theme="1"/>
        <rFont val="Calibri"/>
        <family val="2"/>
        <scheme val="minor"/>
      </rPr>
      <t>(1)</t>
    </r>
    <r>
      <rPr>
        <sz val="10"/>
        <color theme="1"/>
        <rFont val="Calibri"/>
        <family val="2"/>
        <scheme val="minor"/>
      </rPr>
      <t xml:space="preserve"> ensure it does not fit into any other category, </t>
    </r>
    <r>
      <rPr>
        <b/>
        <sz val="10"/>
        <color theme="1"/>
        <rFont val="Calibri"/>
        <family val="2"/>
        <scheme val="minor"/>
      </rPr>
      <t>(2)</t>
    </r>
    <r>
      <rPr>
        <sz val="10"/>
        <color theme="1"/>
        <rFont val="Calibri"/>
        <family val="2"/>
        <scheme val="minor"/>
      </rPr>
      <t xml:space="preserve"> select the closest Energy Project Title that best matches the selected project, </t>
    </r>
    <r>
      <rPr>
        <b/>
        <sz val="10"/>
        <color theme="1"/>
        <rFont val="Calibri"/>
        <family val="2"/>
        <scheme val="minor"/>
      </rPr>
      <t>(3)</t>
    </r>
    <r>
      <rPr>
        <sz val="10"/>
        <color theme="1"/>
        <rFont val="Calibri"/>
        <family val="2"/>
        <scheme val="minor"/>
      </rPr>
      <t xml:space="preserve"> select an appropriate Economic Life between 5 - 25 years, and </t>
    </r>
    <r>
      <rPr>
        <b/>
        <sz val="10"/>
        <color theme="1"/>
        <rFont val="Calibri"/>
        <family val="2"/>
        <scheme val="minor"/>
      </rPr>
      <t>(4)</t>
    </r>
    <r>
      <rPr>
        <sz val="10"/>
        <color theme="1"/>
        <rFont val="Calibri"/>
        <family val="2"/>
        <scheme val="minor"/>
      </rPr>
      <t xml:space="preserve"> provide a short explanation explaining why the project should be categorized as "Other" and how the selected Economic Life is appropriate.</t>
    </r>
  </si>
  <si>
    <t>AL</t>
  </si>
  <si>
    <t>MI</t>
  </si>
  <si>
    <t>PA</t>
  </si>
  <si>
    <t>SD</t>
  </si>
  <si>
    <t>Japan</t>
  </si>
  <si>
    <t>STATE</t>
  </si>
  <si>
    <t>REGION</t>
  </si>
  <si>
    <t>MCLB Albany</t>
  </si>
  <si>
    <t>MCLB Barstow</t>
  </si>
  <si>
    <t>MCAS Beaufort</t>
  </si>
  <si>
    <t>MCSF Blount Island</t>
  </si>
  <si>
    <t>MCMWTC Bridgeport</t>
  </si>
  <si>
    <t>MCB Camp Butler</t>
  </si>
  <si>
    <t>MCAS Cherry Point</t>
  </si>
  <si>
    <t>MC Barracks 8th &amp; I</t>
  </si>
  <si>
    <t>MCB Hawaii</t>
  </si>
  <si>
    <t>MCAS Iwakuni</t>
  </si>
  <si>
    <t>MCB Camp Lejeune</t>
  </si>
  <si>
    <t>MCAS Miramar</t>
  </si>
  <si>
    <t>MCAS New River</t>
  </si>
  <si>
    <t>MCAS Camp Pendleton</t>
  </si>
  <si>
    <t>MCB Camp Pendleton</t>
  </si>
  <si>
    <t>MCRD Parris Island</t>
  </si>
  <si>
    <t>MCB Quantico</t>
  </si>
  <si>
    <t>MCRD San Diego</t>
  </si>
  <si>
    <t>MCAGCC Twentynine Palms</t>
  </si>
  <si>
    <t>MCAS Yuma</t>
  </si>
  <si>
    <t>INSTALLATIONS</t>
  </si>
  <si>
    <t>BA</t>
  </si>
  <si>
    <t>BE</t>
  </si>
  <si>
    <t>BI</t>
  </si>
  <si>
    <t>BP</t>
  </si>
  <si>
    <t>BU</t>
  </si>
  <si>
    <t>CP</t>
  </si>
  <si>
    <t>EI</t>
  </si>
  <si>
    <t>HA</t>
  </si>
  <si>
    <t>IW</t>
  </si>
  <si>
    <t>LE</t>
  </si>
  <si>
    <t>PE</t>
  </si>
  <si>
    <t>PI</t>
  </si>
  <si>
    <t>QU</t>
  </si>
  <si>
    <t>TP</t>
  </si>
  <si>
    <t>YU</t>
  </si>
  <si>
    <t>Activity UIC:</t>
  </si>
  <si>
    <t>Installation:</t>
  </si>
  <si>
    <t>State:</t>
  </si>
  <si>
    <t>Georgia</t>
  </si>
  <si>
    <t>California</t>
  </si>
  <si>
    <t>South Carolina</t>
  </si>
  <si>
    <t>Florida</t>
  </si>
  <si>
    <t>North Carolina</t>
  </si>
  <si>
    <t>District of Columbia</t>
  </si>
  <si>
    <t>Hawaii</t>
  </si>
  <si>
    <t>Virginia</t>
  </si>
  <si>
    <t>Arizona</t>
  </si>
  <si>
    <t>Email:</t>
  </si>
  <si>
    <t>Original Date:</t>
  </si>
  <si>
    <t>Updated Date:</t>
  </si>
  <si>
    <t>Phone:</t>
  </si>
  <si>
    <t>EIP</t>
  </si>
  <si>
    <t>ECIP</t>
  </si>
  <si>
    <t>Funding Source:</t>
  </si>
  <si>
    <t>SIOH:</t>
  </si>
  <si>
    <t>Design:</t>
  </si>
  <si>
    <t>Total Funds Required:</t>
  </si>
  <si>
    <t>Y</t>
  </si>
  <si>
    <t>Project Category</t>
  </si>
  <si>
    <t>Funding Amount</t>
  </si>
  <si>
    <t>Region:</t>
  </si>
  <si>
    <t>Construction Costs:</t>
  </si>
  <si>
    <t>PROJECT DETAILS</t>
  </si>
  <si>
    <t>INVESTMENT COSTS</t>
  </si>
  <si>
    <t>ENERGY SAVINGS (COSTS)</t>
  </si>
  <si>
    <t>NON-ENERGY SAVINGS (COSTS)</t>
  </si>
  <si>
    <t>SUMMARY</t>
  </si>
  <si>
    <t>Annual Energy Savings:</t>
  </si>
  <si>
    <t>Total Annual Savings:</t>
  </si>
  <si>
    <t>Electricity</t>
  </si>
  <si>
    <t>Distillate Oil</t>
  </si>
  <si>
    <t>Residual Oil</t>
  </si>
  <si>
    <t>Natural Gas</t>
  </si>
  <si>
    <t>Coal</t>
  </si>
  <si>
    <t>Water</t>
  </si>
  <si>
    <t>Commodity</t>
  </si>
  <si>
    <t xml:space="preserve"> / MWh</t>
  </si>
  <si>
    <t xml:space="preserve"> / kGAL</t>
  </si>
  <si>
    <t xml:space="preserve"> / therm</t>
  </si>
  <si>
    <t xml:space="preserve"> / MBtu</t>
  </si>
  <si>
    <t xml:space="preserve"> MWh</t>
  </si>
  <si>
    <t xml:space="preserve"> therm</t>
  </si>
  <si>
    <t>kGAL</t>
  </si>
  <si>
    <t xml:space="preserve"> kGAL</t>
  </si>
  <si>
    <t xml:space="preserve"> MBtu</t>
  </si>
  <si>
    <t>MBtu</t>
  </si>
  <si>
    <t>Annual Utility Reduction</t>
  </si>
  <si>
    <t>Cost / Unit</t>
  </si>
  <si>
    <t>Annual Recurring:</t>
  </si>
  <si>
    <t>Non-Recurring:</t>
  </si>
  <si>
    <t>Savings</t>
  </si>
  <si>
    <t>Year</t>
  </si>
  <si>
    <t>Discounted Savings</t>
  </si>
  <si>
    <t>Total Discounted Non-Energy Savings:</t>
  </si>
  <si>
    <t>UPV</t>
  </si>
  <si>
    <t>DOE Discount Rate</t>
  </si>
  <si>
    <t>UPV @ 2% Water Non-Fuel</t>
  </si>
  <si>
    <t>SPV</t>
  </si>
  <si>
    <t>Entered Savings</t>
  </si>
  <si>
    <t>Payback Calculator</t>
  </si>
  <si>
    <t>Investment Cost</t>
  </si>
  <si>
    <t>Investment Less Savings</t>
  </si>
  <si>
    <t>Logic</t>
  </si>
  <si>
    <t>Investment Remaining</t>
  </si>
  <si>
    <t>OM&amp;R</t>
  </si>
  <si>
    <t>Aggregate Economic Life:</t>
  </si>
  <si>
    <t>Is this project part of a bundle?</t>
  </si>
  <si>
    <t>Activity POC:</t>
  </si>
  <si>
    <t>Prepared By:</t>
  </si>
  <si>
    <t>M00263</t>
  </si>
  <si>
    <t>Salvage Value:</t>
  </si>
  <si>
    <t>Rebate:</t>
  </si>
  <si>
    <t>Annual Savings</t>
  </si>
  <si>
    <t>DF</t>
  </si>
  <si>
    <t xml:space="preserve"> Sewage</t>
  </si>
  <si>
    <t xml:space="preserve"> Demand</t>
  </si>
  <si>
    <t>Annual Water Savings:</t>
  </si>
  <si>
    <t>el*pc1</t>
  </si>
  <si>
    <t>Actual EL</t>
  </si>
  <si>
    <t>EL</t>
  </si>
  <si>
    <t>CAT</t>
  </si>
  <si>
    <t>DF (NON-ENERGY)</t>
  </si>
  <si>
    <t>DF(ENERGY)</t>
  </si>
  <si>
    <t>Table A-2</t>
  </si>
  <si>
    <t>Table A3-a</t>
  </si>
  <si>
    <t>Uniform Present Value Discount Factors</t>
  </si>
  <si>
    <t>Single Present Value Discount Factors</t>
  </si>
  <si>
    <t>Table A-1</t>
  </si>
  <si>
    <t>Payback Calculation</t>
  </si>
  <si>
    <t>"Other"</t>
  </si>
  <si>
    <t>N/A</t>
  </si>
  <si>
    <t>Brief Explanation</t>
  </si>
  <si>
    <t>Install more energy efficient heating, cooling, ventilation, or hot water heating equipment. This includes the HVAC distribution system (air handlers, fan/coil units, ducts, pipes, etc.). Includes work related to central chillers, chilled water distribution, and cooling towers.</t>
  </si>
  <si>
    <t>CREDITS</t>
  </si>
  <si>
    <t>Discount Rate:</t>
  </si>
  <si>
    <t>Savings To Investment Ratio (SIR):</t>
  </si>
  <si>
    <t>$/MBtu:</t>
  </si>
  <si>
    <t>$/kGAL:</t>
  </si>
  <si>
    <t>Total Discounted Savings:</t>
  </si>
  <si>
    <t>Total Annual Energy Savings:</t>
  </si>
  <si>
    <t>Total Discounted Energy Savings:</t>
  </si>
  <si>
    <t>Total Annual Non-Energy Savings:</t>
  </si>
  <si>
    <t>ANNUAL SAVINGS</t>
  </si>
  <si>
    <t>DISCOUNTED SAVINGS</t>
  </si>
  <si>
    <t>Alternative Economic Life</t>
  </si>
  <si>
    <t>General Project Information</t>
  </si>
  <si>
    <t>Input Data</t>
  </si>
  <si>
    <t>Cell</t>
  </si>
  <si>
    <t>Activity UIC</t>
  </si>
  <si>
    <t>Installation</t>
  </si>
  <si>
    <t>G5</t>
  </si>
  <si>
    <t>State</t>
  </si>
  <si>
    <t>Prepared By</t>
  </si>
  <si>
    <t>E-mail</t>
  </si>
  <si>
    <t>Phone</t>
  </si>
  <si>
    <t>Activity POC</t>
  </si>
  <si>
    <t>V8</t>
  </si>
  <si>
    <t>V9</t>
  </si>
  <si>
    <t>Project Bundle Status</t>
  </si>
  <si>
    <t>Original Date</t>
  </si>
  <si>
    <t>Updated Date</t>
  </si>
  <si>
    <t>Project Details</t>
  </si>
  <si>
    <t>Investment Costs</t>
  </si>
  <si>
    <t>Funding Source</t>
  </si>
  <si>
    <t>SIOH</t>
  </si>
  <si>
    <t>Design</t>
  </si>
  <si>
    <t>Credits</t>
  </si>
  <si>
    <t>Salvage Value</t>
  </si>
  <si>
    <t>Rebate</t>
  </si>
  <si>
    <t>Energy Savings (Costs)</t>
  </si>
  <si>
    <t>Cost/Unit</t>
  </si>
  <si>
    <t>Non-Energy Savings (Costs)</t>
  </si>
  <si>
    <t>Amount</t>
  </si>
  <si>
    <t>Funding</t>
  </si>
  <si>
    <t>Life</t>
  </si>
  <si>
    <t>Economic</t>
  </si>
  <si>
    <t>Annual Energy</t>
  </si>
  <si>
    <t>Saved</t>
  </si>
  <si>
    <t>If Project Category is "Other," additional details are required.  If Project Category is "Renewable Energy Systems," specify KW here.</t>
  </si>
  <si>
    <t>Additional Explanation</t>
  </si>
  <si>
    <t>Simple Payback (SPB):</t>
  </si>
  <si>
    <t>Oklahoma</t>
  </si>
  <si>
    <t>Alabama</t>
  </si>
  <si>
    <t>Alaska</t>
  </si>
  <si>
    <t>Arkansas</t>
  </si>
  <si>
    <t>Colorado</t>
  </si>
  <si>
    <t>Connecticut</t>
  </si>
  <si>
    <t>Delaware</t>
  </si>
  <si>
    <t>Idaho</t>
  </si>
  <si>
    <t>Illinois</t>
  </si>
  <si>
    <t>Indiana</t>
  </si>
  <si>
    <t>Iowa</t>
  </si>
  <si>
    <t>Kansas</t>
  </si>
  <si>
    <t>Kentucky</t>
  </si>
  <si>
    <t>Louisiana</t>
  </si>
  <si>
    <t>Maine</t>
  </si>
  <si>
    <t>Maryland</t>
  </si>
  <si>
    <t>Massachusetts</t>
  </si>
  <si>
    <t>Minnesota</t>
  </si>
  <si>
    <t>Michigan</t>
  </si>
  <si>
    <t>Mississippi</t>
  </si>
  <si>
    <t xml:space="preserve">Missouri       </t>
  </si>
  <si>
    <t>Montana</t>
  </si>
  <si>
    <t>Nebraska</t>
  </si>
  <si>
    <t>Nevada</t>
  </si>
  <si>
    <t>New Hampshire</t>
  </si>
  <si>
    <t>New Jersey</t>
  </si>
  <si>
    <t>New Mexico</t>
  </si>
  <si>
    <t>New York</t>
  </si>
  <si>
    <t>North Dakota</t>
  </si>
  <si>
    <t>Ohio</t>
  </si>
  <si>
    <t>Oregon</t>
  </si>
  <si>
    <t>Pennsylvania</t>
  </si>
  <si>
    <t>Rhode Island</t>
  </si>
  <si>
    <t>South Dakota</t>
  </si>
  <si>
    <t>Tennessee</t>
  </si>
  <si>
    <t>Texas</t>
  </si>
  <si>
    <t>Utah</t>
  </si>
  <si>
    <t>Vermont</t>
  </si>
  <si>
    <t>Washington</t>
  </si>
  <si>
    <t>West Virginia</t>
  </si>
  <si>
    <t>Wisconsin</t>
  </si>
  <si>
    <t>Wyoming</t>
  </si>
  <si>
    <t>Row Labels</t>
  </si>
  <si>
    <t>(blank)</t>
  </si>
  <si>
    <t>Count of Project #</t>
  </si>
  <si>
    <t>ENSURE MACROS ARE ENABLED PRIOR TO USAGE</t>
  </si>
  <si>
    <t>Enter Unit Identification Code of the activity completing the project.</t>
  </si>
  <si>
    <t>Enter name of installation/activity.</t>
  </si>
  <si>
    <t>Enter your first and last name for reference.</t>
  </si>
  <si>
    <t>Enter your e-mail address.</t>
  </si>
  <si>
    <t>Enter your commercial telephone number.</t>
  </si>
  <si>
    <t>Enter Activity POC e-mail address.</t>
  </si>
  <si>
    <t>Enter Activity POC commercial telephone number</t>
  </si>
  <si>
    <t>Enter the Activity Point of Contact (POC) for the project.</t>
  </si>
  <si>
    <t>Enter the original LCCA creation date for this project .</t>
  </si>
  <si>
    <t>Enter the date at which this LCCA was most recently updated, provided it is an update - else leave blank.</t>
  </si>
  <si>
    <t>Enter a short project title or description.</t>
  </si>
  <si>
    <t>Enter project number to identify project or subprojects (if LCCA project is not a bundle, only one item should be entered on first row; if LCCA project is a bundle, all sub-projects should be listed separately on the following rows with the "primary" project listed first).</t>
  </si>
  <si>
    <t>Use pull-down menu to select the category of the energy project.  If "Other" is selected, an Additional Explanation and Alternative Economic Life are required and will need to be entered.</t>
  </si>
  <si>
    <t>Specify additional details if the Project Category is "Other" or estimated KW generation if Project Category is "Renewable Energy Systems" - otherwise not required.</t>
  </si>
  <si>
    <t>Specify whether ECIP or EIP funds are sought.</t>
  </si>
  <si>
    <t>Enter percentage of construction allocated for supervisory inspection and overhead (default 0% for EIP; default 5.7% for ECIP).</t>
  </si>
  <si>
    <t>Enter percentage of construction allocated for project design (default 0% for EIP; default 10% for ECIP).</t>
  </si>
  <si>
    <t>Enter estimated recoverable value of hardware being replaced.</t>
  </si>
  <si>
    <t>Enter non-federal project cost reimbursements.</t>
  </si>
  <si>
    <t>Use pull-down menu to select commodity saved from project.</t>
  </si>
  <si>
    <t>Provide description of commodity if "Other" is selected for Commodity.</t>
  </si>
  <si>
    <t>(Demand Only) Enter calculated Annual Demand Savings.  Actual calculations must be shown in the Supporting Justification for the associated project.</t>
  </si>
  <si>
    <t>Annual Recurring - Description</t>
  </si>
  <si>
    <t>G7</t>
  </si>
  <si>
    <t>G8</t>
  </si>
  <si>
    <t>G9</t>
  </si>
  <si>
    <t>V7</t>
  </si>
  <si>
    <t>V11</t>
  </si>
  <si>
    <t>V12</t>
  </si>
  <si>
    <t>V13</t>
  </si>
  <si>
    <t>AP10</t>
  </si>
  <si>
    <t>AP11</t>
  </si>
  <si>
    <t>J129</t>
  </si>
  <si>
    <t>AO139</t>
  </si>
  <si>
    <t>Non-Recurring - Type</t>
  </si>
  <si>
    <t>Annual Recurring - Type</t>
  </si>
  <si>
    <t>Type</t>
  </si>
  <si>
    <t>Non-Recurring - Description</t>
  </si>
  <si>
    <t>Non-Recurring - Savings</t>
  </si>
  <si>
    <t>Non-Recurring - Year</t>
  </si>
  <si>
    <t>Use pull-down to select type of Annual Recurring savings.</t>
  </si>
  <si>
    <t>Provide description of Annual Recurring savings.</t>
  </si>
  <si>
    <t>Enter amount of savings that is recovered each year that are not directly attributable to the reduction in energy consumption or demand.</t>
  </si>
  <si>
    <t>Use pull-down to select type of Non-Recurring savings.</t>
  </si>
  <si>
    <t>Provide description of Non-Recurring savings</t>
  </si>
  <si>
    <t>Annual Recurring - Savings</t>
  </si>
  <si>
    <t>Enter amount of savings that occur once at a user specified year.</t>
  </si>
  <si>
    <t>Use pull-down menu to select state, district, or Other (if outside the United States).</t>
  </si>
  <si>
    <t>""</t>
  </si>
  <si>
    <t>"Other" Commodity</t>
  </si>
  <si>
    <t>Steam</t>
  </si>
  <si>
    <t>Version 1.1</t>
  </si>
  <si>
    <t>Project Title:</t>
  </si>
  <si>
    <t>LCCA Version 1.1 Directions</t>
  </si>
  <si>
    <t>USMC Life Cycle Cost Analysis Summary</t>
  </si>
  <si>
    <t>Project Title</t>
  </si>
  <si>
    <t>water</t>
  </si>
  <si>
    <t>energy</t>
  </si>
  <si>
    <t>PI1231M - PI1231-3M</t>
  </si>
  <si>
    <t>MISCELLANEOUS</t>
  </si>
  <si>
    <t>AH6</t>
  </si>
  <si>
    <t>OFFSET('LCCA Version 1.1'!$D$21,0,0,COUNTIF(('LCCA Version 1.1'!$BG$21:$BG$119),"&gt;0"),1)</t>
  </si>
  <si>
    <t>D21 - D119</t>
  </si>
  <si>
    <t>I21- I119</t>
  </si>
  <si>
    <t>U21 - U119</t>
  </si>
  <si>
    <t>AK21 - AK119</t>
  </si>
  <si>
    <t>Select alternative (non-standard) economic life from the pull-down menu if Project Category is "Other".</t>
  </si>
  <si>
    <t>AO21 - AO119</t>
  </si>
  <si>
    <t>J127</t>
  </si>
  <si>
    <t>J130</t>
  </si>
  <si>
    <t>AO140</t>
  </si>
  <si>
    <t>D147 - D245</t>
  </si>
  <si>
    <t>Use pull-down menu to select project from list established in Project Details section.  If cell is highlighted red, invalid Project # has been selected that does not match project list from Project Details section, select option from dropdown list to fix.</t>
  </si>
  <si>
    <t>I147 - I245</t>
  </si>
  <si>
    <t>N147 - N245</t>
  </si>
  <si>
    <t>S147 - S245</t>
  </si>
  <si>
    <t>Y147 - Y245</t>
  </si>
  <si>
    <t>AI147 - AI245</t>
  </si>
  <si>
    <t>H256 - H260</t>
  </si>
  <si>
    <t>K256 - K260</t>
  </si>
  <si>
    <t>AF256 - AF260</t>
  </si>
  <si>
    <t>H262 - H271</t>
  </si>
  <si>
    <t>K262 - K271</t>
  </si>
  <si>
    <t>AF262 - AF271</t>
  </si>
  <si>
    <t>AJ262 - AJ271</t>
  </si>
  <si>
    <t>PI1231M</t>
  </si>
  <si>
    <t>PI1231-1M</t>
  </si>
  <si>
    <t>PI1231-2M</t>
  </si>
  <si>
    <t>PI1231-3M</t>
  </si>
  <si>
    <t>Specify whether project is a bundled project (contains multiple associated projects) - "Y" - or not - "N." If "N" is selected, all but top row of Project Details will be deleted and locked.</t>
  </si>
  <si>
    <t>Enter Project #'s for all Projects included in the LCCA (if not a bundled project, just one Project #; if a bundled project, should be a range of the Project#'s starting with the main Project #).</t>
  </si>
  <si>
    <t>First Last</t>
  </si>
  <si>
    <t>first.last@usmc.mil</t>
  </si>
  <si>
    <t>ENSURE APPROPRIATE SELECTION PRIOR TO ENTRY OR DATA MAY BE LOST</t>
  </si>
  <si>
    <t>Repair HVAC controls at Bldg. 257</t>
  </si>
  <si>
    <t>Repair T5 lighting at Bldg. 261</t>
  </si>
  <si>
    <t>Repair HVAC, DDC, decentralized boilers at multiple bldgs.</t>
  </si>
  <si>
    <t>Low-flow fixtures repair by replacement at Bldg. 257</t>
  </si>
  <si>
    <t>Lighting maintenance savings</t>
  </si>
  <si>
    <t>HVAC/Plant room maintenance savings</t>
  </si>
  <si>
    <t>Replace HVAC in Bldg. 257</t>
  </si>
  <si>
    <t>Cost avoidance - replacement of controls in Bldg. 257</t>
  </si>
  <si>
    <t>C120</t>
  </si>
  <si>
    <t>+</t>
  </si>
  <si>
    <t>Add another row for additional projects (ensure all rows are filled with projects &amp; associated information prior to adding a row).</t>
  </si>
  <si>
    <t>C246</t>
  </si>
  <si>
    <t>Add another row for additional commodites (ensure all rows are filled with commodities prior to adding a row).</t>
  </si>
  <si>
    <t>DECENTRALIZATION, EMCS, LOW-FLOW, LTNG - MULTIPLE BLDGS</t>
  </si>
  <si>
    <t>N13</t>
  </si>
  <si>
    <t>Enter construction cost for each project/sub-project. Note: This should be the same as the total dollar amount from each project's DD Form 1391 Block 8.</t>
  </si>
  <si>
    <t>Enter cost per unit of utilities affected by project. Note: MBTU is considered to be Millions of BTU.</t>
  </si>
  <si>
    <t>Enter amount of the particular utility affected by project. Note: MBTU is considered to be Millions of BTU.</t>
  </si>
  <si>
    <t>Enter the number of years into the project life that a non-recurring non-energy savings occurs. The Non-Recurring year specified should be less than or equal to the maximum economic life of the project(s) specified in the LCCA.</t>
  </si>
  <si>
    <r>
      <t xml:space="preserve">On the "LCCA Version 1.1" worksheet, use pull-down menus or data entry (where appropriate) to enter data into cells with </t>
    </r>
    <r>
      <rPr>
        <u/>
        <sz val="10"/>
        <rFont val="Courier New"/>
        <family val="3"/>
      </rPr>
      <t>black borders</t>
    </r>
    <r>
      <rPr>
        <sz val="10"/>
        <rFont val="Courier New"/>
        <family val="3"/>
      </rPr>
      <t xml:space="preserve"> and </t>
    </r>
    <r>
      <rPr>
        <b/>
        <sz val="10"/>
        <color rgb="FF0070C0"/>
        <rFont val="Courier New"/>
        <family val="3"/>
      </rPr>
      <t xml:space="preserve">bold blue </t>
    </r>
    <r>
      <rPr>
        <b/>
        <sz val="10"/>
        <rFont val="Courier New"/>
        <family val="3"/>
      </rPr>
      <t>text</t>
    </r>
    <r>
      <rPr>
        <sz val="10"/>
        <rFont val="Courier New"/>
        <family val="3"/>
      </rPr>
      <t xml:space="preserve">.  Where pull-down menus are available, select an option contained on the menu - do not copy/paste into cell.  All other cells are locked.  Ensure macros are enabled prior to usage.  Please do not modify this form.  Comments can be included in the associated project's Supporting Justification document.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</si>
</sst>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General_)"/>
    <numFmt numFmtId="165" formatCode="[&lt;=9999999]###\-####;\(###\)\ ###\-####"/>
    <numFmt numFmtId="166" formatCode="0.0%"/>
    <numFmt numFmtId="167" formatCode="#,##0.000"/>
    <numFmt numFmtId="168" formatCode="mm/dd/yy;@"/>
    <numFmt numFmtId="169" formatCode="#,##0\ &quot;years&quot;"/>
  </numFmts>
  <fonts count="87" x14ac:knownFonts="1">
    <font>
      <sz val="11"/>
      <color theme="1"/>
      <name val="Calibri"/>
      <family val="2"/>
      <scheme val="minor"/>
    </font>
    <font>
      <b/>
      <sz val="11"/>
      <color theme="1"/>
      <name val="Calibri"/>
      <family val="2"/>
      <scheme val="minor"/>
    </font>
    <font>
      <sz val="18"/>
      <color theme="1"/>
      <name val="Cambria"/>
      <family val="1"/>
      <scheme val="major"/>
    </font>
    <font>
      <sz val="10"/>
      <color theme="0"/>
      <name val="Cambria"/>
      <family val="1"/>
      <scheme val="major"/>
    </font>
    <font>
      <sz val="10"/>
      <color theme="1"/>
      <name val="Calibri"/>
      <family val="2"/>
      <scheme val="minor"/>
    </font>
    <font>
      <u/>
      <sz val="10"/>
      <color rgb="FF0070C0"/>
      <name val="Calibri"/>
      <family val="2"/>
      <scheme val="minor"/>
    </font>
    <font>
      <b/>
      <sz val="10"/>
      <color theme="1"/>
      <name val="Calibri"/>
      <family val="2"/>
      <scheme val="minor"/>
    </font>
    <font>
      <i/>
      <sz val="10"/>
      <color theme="1"/>
      <name val="Calibri"/>
      <family val="2"/>
      <scheme val="minor"/>
    </font>
    <font>
      <sz val="10.5"/>
      <color theme="1"/>
      <name val="Calibri"/>
      <family val="2"/>
      <scheme val="minor"/>
    </font>
    <font>
      <b/>
      <sz val="11"/>
      <color theme="1"/>
      <name val="Cambria"/>
      <family val="1"/>
      <scheme val="major"/>
    </font>
    <font>
      <b/>
      <sz val="9"/>
      <color theme="1"/>
      <name val="Cambria"/>
      <family val="1"/>
      <scheme val="major"/>
    </font>
    <font>
      <sz val="9.5"/>
      <color theme="1"/>
      <name val="Calibri"/>
      <family val="2"/>
      <scheme val="minor"/>
    </font>
    <font>
      <sz val="9"/>
      <color theme="1"/>
      <name val="Calibri"/>
      <family val="2"/>
      <scheme val="minor"/>
    </font>
    <font>
      <i/>
      <sz val="10"/>
      <color theme="1"/>
      <name val="Cambria"/>
      <family val="1"/>
      <scheme val="major"/>
    </font>
    <font>
      <b/>
      <sz val="9.5"/>
      <color theme="1"/>
      <name val="Calibri"/>
      <family val="2"/>
      <scheme val="minor"/>
    </font>
    <font>
      <u/>
      <sz val="11"/>
      <color theme="10"/>
      <name val="Calibri"/>
      <family val="2"/>
      <scheme val="minor"/>
    </font>
    <font>
      <sz val="10"/>
      <name val="Arial"/>
      <family val="2"/>
    </font>
    <font>
      <b/>
      <sz val="9"/>
      <color theme="0"/>
      <name val="Cambria"/>
      <family val="1"/>
      <scheme val="major"/>
    </font>
    <font>
      <sz val="9"/>
      <color rgb="FFFF0000"/>
      <name val="Cambria"/>
      <family val="1"/>
      <scheme val="major"/>
    </font>
    <font>
      <b/>
      <sz val="10.5"/>
      <color theme="1"/>
      <name val="Calibri"/>
      <family val="2"/>
      <scheme val="minor"/>
    </font>
    <font>
      <sz val="8"/>
      <color theme="1"/>
      <name val="Calibri"/>
      <family val="2"/>
      <scheme val="minor"/>
    </font>
    <font>
      <b/>
      <sz val="12"/>
      <color theme="1"/>
      <name val="Calibri"/>
      <family val="2"/>
      <scheme val="minor"/>
    </font>
    <font>
      <sz val="10"/>
      <name val="Courier"/>
      <family val="3"/>
    </font>
    <font>
      <u/>
      <sz val="10"/>
      <color indexed="12"/>
      <name val="Courier"/>
      <family val="3"/>
    </font>
    <font>
      <sz val="10.5"/>
      <color rgb="FF0070C0"/>
      <name val="Calibri"/>
      <family val="2"/>
      <scheme val="minor"/>
    </font>
    <font>
      <u/>
      <sz val="10.5"/>
      <color theme="10"/>
      <name val="Calibri"/>
      <family val="2"/>
      <scheme val="minor"/>
    </font>
    <font>
      <i/>
      <sz val="9.5"/>
      <color theme="1"/>
      <name val="Calibri"/>
      <family val="2"/>
      <scheme val="minor"/>
    </font>
    <font>
      <sz val="10.5"/>
      <name val="Calibri"/>
      <family val="2"/>
      <scheme val="minor"/>
    </font>
    <font>
      <sz val="9.5"/>
      <name val="Calibri"/>
      <family val="2"/>
      <scheme val="minor"/>
    </font>
    <font>
      <b/>
      <sz val="10"/>
      <color theme="1"/>
      <name val="Cambria"/>
      <family val="1"/>
      <scheme val="major"/>
    </font>
    <font>
      <sz val="9"/>
      <color theme="0"/>
      <name val="Cambria"/>
      <family val="1"/>
      <scheme val="major"/>
    </font>
    <font>
      <b/>
      <i/>
      <sz val="10"/>
      <color theme="1"/>
      <name val="Cambria"/>
      <family val="1"/>
      <scheme val="major"/>
    </font>
    <font>
      <b/>
      <sz val="9"/>
      <color theme="1"/>
      <name val="Calibri"/>
      <family val="2"/>
      <scheme val="minor"/>
    </font>
    <font>
      <b/>
      <sz val="16"/>
      <color theme="1"/>
      <name val="Calibri"/>
      <family val="2"/>
      <scheme val="minor"/>
    </font>
    <font>
      <sz val="9"/>
      <color theme="1"/>
      <name val="Courier New"/>
      <family val="3"/>
    </font>
    <font>
      <i/>
      <sz val="9.5"/>
      <color rgb="FFFFFFCC"/>
      <name val="Calibri"/>
      <family val="2"/>
      <scheme val="minor"/>
    </font>
    <font>
      <sz val="11"/>
      <name val="Calibri"/>
      <family val="2"/>
      <scheme val="minor"/>
    </font>
    <font>
      <sz val="12"/>
      <color theme="1"/>
      <name val="Calibri"/>
      <family val="2"/>
      <scheme val="minor"/>
    </font>
    <font>
      <sz val="7"/>
      <color theme="1"/>
      <name val="Courier New"/>
      <family val="3"/>
    </font>
    <font>
      <i/>
      <sz val="13.5"/>
      <color theme="1"/>
      <name val="Calibri"/>
      <family val="2"/>
      <scheme val="minor"/>
    </font>
    <font>
      <b/>
      <sz val="11"/>
      <color theme="0" tint="-0.14999847407452621"/>
      <name val="Calibri"/>
      <family val="2"/>
      <scheme val="minor"/>
    </font>
    <font>
      <sz val="11"/>
      <color theme="1" tint="0.34998626667073579"/>
      <name val="Calibri"/>
      <family val="2"/>
      <scheme val="minor"/>
    </font>
    <font>
      <sz val="10.5"/>
      <color theme="1" tint="0.34998626667073579"/>
      <name val="Calibri"/>
      <family val="2"/>
      <scheme val="minor"/>
    </font>
    <font>
      <sz val="11"/>
      <color theme="0" tint="-0.499984740745262"/>
      <name val="Calibri"/>
      <family val="2"/>
      <scheme val="minor"/>
    </font>
    <font>
      <sz val="11.5"/>
      <color theme="1"/>
      <name val="Calibri"/>
      <family val="2"/>
      <scheme val="minor"/>
    </font>
    <font>
      <b/>
      <sz val="13.5"/>
      <color theme="1"/>
      <name val="Calibri"/>
      <family val="2"/>
      <scheme val="minor"/>
    </font>
    <font>
      <sz val="13.5"/>
      <color theme="1"/>
      <name val="Calibri"/>
      <family val="2"/>
      <scheme val="minor"/>
    </font>
    <font>
      <b/>
      <sz val="15.5"/>
      <color theme="1"/>
      <name val="Calibri"/>
      <family val="2"/>
      <scheme val="minor"/>
    </font>
    <font>
      <sz val="15.5"/>
      <color theme="1"/>
      <name val="Calibri"/>
      <family val="2"/>
      <scheme val="minor"/>
    </font>
    <font>
      <i/>
      <sz val="12.5"/>
      <color theme="1"/>
      <name val="Calibri"/>
      <family val="2"/>
      <scheme val="minor"/>
    </font>
    <font>
      <sz val="11"/>
      <color theme="0"/>
      <name val="Calibri"/>
      <family val="2"/>
      <scheme val="minor"/>
    </font>
    <font>
      <sz val="10.5"/>
      <color theme="0"/>
      <name val="Calibri"/>
      <family val="2"/>
      <scheme val="minor"/>
    </font>
    <font>
      <sz val="8"/>
      <color theme="0"/>
      <name val="Calibri"/>
      <family val="2"/>
      <scheme val="minor"/>
    </font>
    <font>
      <b/>
      <sz val="16.5"/>
      <name val="Calibri"/>
      <family val="2"/>
      <scheme val="minor"/>
    </font>
    <font>
      <b/>
      <sz val="16.5"/>
      <color theme="1"/>
      <name val="Calibri"/>
      <family val="2"/>
      <scheme val="minor"/>
    </font>
    <font>
      <b/>
      <sz val="11"/>
      <color rgb="FF000000"/>
      <name val="Calibri"/>
      <family val="2"/>
    </font>
    <font>
      <sz val="12"/>
      <name val="Arial"/>
      <family val="2"/>
    </font>
    <font>
      <sz val="10"/>
      <color indexed="8"/>
      <name val="Arial"/>
      <family val="2"/>
    </font>
    <font>
      <sz val="10"/>
      <color indexed="10"/>
      <name val="Arial"/>
      <family val="2"/>
    </font>
    <font>
      <b/>
      <i/>
      <sz val="10"/>
      <name val="Arial"/>
      <family val="2"/>
    </font>
    <font>
      <i/>
      <sz val="10"/>
      <name val="Arial"/>
      <family val="2"/>
    </font>
    <font>
      <b/>
      <sz val="12"/>
      <name val="Arial"/>
      <family val="2"/>
    </font>
    <font>
      <sz val="11"/>
      <color rgb="FF0070C0"/>
      <name val="Calibri"/>
      <family val="2"/>
      <scheme val="minor"/>
    </font>
    <font>
      <i/>
      <sz val="11"/>
      <color theme="1"/>
      <name val="Calibri"/>
      <family val="2"/>
      <scheme val="minor"/>
    </font>
    <font>
      <b/>
      <sz val="11"/>
      <color rgb="FF0070C0"/>
      <name val="Calibri"/>
      <family val="2"/>
      <scheme val="minor"/>
    </font>
    <font>
      <b/>
      <sz val="14"/>
      <color theme="1"/>
      <name val="Calibri"/>
      <family val="2"/>
      <scheme val="minor"/>
    </font>
    <font>
      <b/>
      <sz val="12.5"/>
      <color theme="1"/>
      <name val="Calibri"/>
      <family val="2"/>
      <scheme val="minor"/>
    </font>
    <font>
      <b/>
      <sz val="14"/>
      <color rgb="FF0070C0"/>
      <name val="Calibri"/>
      <family val="2"/>
      <scheme val="minor"/>
    </font>
    <font>
      <b/>
      <sz val="11"/>
      <name val="Calibri"/>
      <family val="2"/>
      <scheme val="minor"/>
    </font>
    <font>
      <i/>
      <sz val="10.5"/>
      <color theme="1"/>
      <name val="Calibri"/>
      <family val="2"/>
      <scheme val="minor"/>
    </font>
    <font>
      <b/>
      <sz val="14.5"/>
      <color rgb="FF0070C0"/>
      <name val="Calibri"/>
      <family val="2"/>
      <scheme val="minor"/>
    </font>
    <font>
      <b/>
      <i/>
      <sz val="10.5"/>
      <color theme="1"/>
      <name val="Calibri"/>
      <family val="2"/>
      <scheme val="minor"/>
    </font>
    <font>
      <b/>
      <sz val="11"/>
      <color theme="1" tint="0.34998626667073579"/>
      <name val="Calibri"/>
      <family val="2"/>
      <scheme val="minor"/>
    </font>
    <font>
      <b/>
      <sz val="10.5"/>
      <color theme="1" tint="0.34998626667073579"/>
      <name val="Calibri"/>
      <family val="2"/>
      <scheme val="minor"/>
    </font>
    <font>
      <b/>
      <sz val="18"/>
      <name val="Courier New"/>
      <family val="3"/>
    </font>
    <font>
      <sz val="10"/>
      <name val="Courier New"/>
      <family val="3"/>
    </font>
    <font>
      <b/>
      <sz val="18"/>
      <color theme="1"/>
      <name val="Courier New"/>
      <family val="3"/>
    </font>
    <font>
      <sz val="10"/>
      <color theme="1"/>
      <name val="Courier New"/>
      <family val="3"/>
    </font>
    <font>
      <sz val="11"/>
      <color rgb="FFFF0000"/>
      <name val="Calibri"/>
      <family val="2"/>
      <scheme val="minor"/>
    </font>
    <font>
      <sz val="10.5"/>
      <color rgb="FFFF0000"/>
      <name val="Calibri"/>
      <family val="2"/>
      <scheme val="minor"/>
    </font>
    <font>
      <sz val="10"/>
      <color rgb="FFFF0000"/>
      <name val="Courier New"/>
      <family val="3"/>
    </font>
    <font>
      <b/>
      <sz val="10"/>
      <name val="Arial"/>
      <family val="2"/>
    </font>
    <font>
      <b/>
      <sz val="16"/>
      <color rgb="FF0070C0"/>
      <name val="Calibri"/>
      <family val="2"/>
      <scheme val="minor"/>
    </font>
    <font>
      <u/>
      <sz val="10"/>
      <name val="Courier New"/>
      <family val="3"/>
    </font>
    <font>
      <b/>
      <sz val="10"/>
      <color rgb="FF0070C0"/>
      <name val="Courier New"/>
      <family val="3"/>
    </font>
    <font>
      <i/>
      <sz val="15"/>
      <color theme="1"/>
      <name val="Calibri"/>
      <family val="2"/>
      <scheme val="minor"/>
    </font>
    <font>
      <b/>
      <sz val="10"/>
      <name val="Courier New"/>
      <family val="3"/>
    </font>
  </fonts>
  <fills count="16">
    <fill>
      <patternFill patternType="none"/>
    </fill>
    <fill>
      <patternFill patternType="gray125"/>
    </fill>
    <fill>
      <patternFill patternType="solid">
        <fgColor theme="1" tint="0.49998474074526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CCECFF"/>
        <bgColor indexed="64"/>
      </patternFill>
    </fill>
    <fill>
      <patternFill patternType="solid">
        <fgColor rgb="FFCCCCFF"/>
        <bgColor indexed="64"/>
      </patternFill>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7CDE7C"/>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top style="thin">
        <color theme="1" tint="0.34998626667073579"/>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s>
  <cellStyleXfs count="7">
    <xf numFmtId="0" fontId="0" fillId="0" borderId="0"/>
    <xf numFmtId="0" fontId="15" fillId="0" borderId="0" applyNumberFormat="0" applyFill="0" applyBorder="0" applyAlignment="0" applyProtection="0"/>
    <xf numFmtId="164" fontId="22" fillId="0" borderId="0"/>
    <xf numFmtId="43" fontId="16" fillId="0" borderId="0" applyFont="0" applyFill="0" applyBorder="0" applyAlignment="0" applyProtection="0"/>
    <xf numFmtId="44" fontId="16" fillId="0" borderId="0" applyFont="0" applyFill="0" applyBorder="0" applyAlignment="0" applyProtection="0"/>
    <xf numFmtId="0" fontId="23" fillId="0" borderId="0" applyNumberFormat="0" applyFill="0" applyBorder="0" applyAlignment="0" applyProtection="0">
      <alignment vertical="top"/>
      <protection locked="0"/>
    </xf>
    <xf numFmtId="9" fontId="16" fillId="0" borderId="0" applyFont="0" applyFill="0" applyBorder="0" applyAlignment="0" applyProtection="0"/>
  </cellStyleXfs>
  <cellXfs count="498">
    <xf numFmtId="0" fontId="0" fillId="0" borderId="0" xfId="0"/>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vertical="center" wrapText="1"/>
    </xf>
    <xf numFmtId="0" fontId="4" fillId="7" borderId="1" xfId="0" applyFont="1" applyFill="1" applyBorder="1" applyAlignment="1">
      <alignment horizontal="center" vertical="center" wrapText="1"/>
    </xf>
    <xf numFmtId="0" fontId="4" fillId="6" borderId="1" xfId="0" applyFont="1" applyFill="1" applyBorder="1" applyAlignment="1">
      <alignment horizontal="left" vertical="center" wrapText="1" indent="1"/>
    </xf>
    <xf numFmtId="0" fontId="5" fillId="6" borderId="1" xfId="0" applyFont="1" applyFill="1" applyBorder="1" applyAlignment="1">
      <alignment horizontal="left" vertical="center" wrapText="1" indent="1"/>
    </xf>
    <xf numFmtId="0" fontId="1" fillId="6" borderId="1" xfId="0" applyFont="1" applyFill="1" applyBorder="1" applyAlignment="1">
      <alignment horizontal="center" vertical="center" wrapText="1"/>
    </xf>
    <xf numFmtId="0" fontId="8" fillId="6" borderId="1" xfId="0" applyFont="1" applyFill="1" applyBorder="1" applyAlignment="1">
      <alignment horizontal="left" vertical="center" wrapText="1" indent="1"/>
    </xf>
    <xf numFmtId="0" fontId="4" fillId="7" borderId="2" xfId="0" applyFont="1" applyFill="1" applyBorder="1" applyAlignment="1">
      <alignment horizontal="center" vertical="center" wrapText="1"/>
    </xf>
    <xf numFmtId="0" fontId="8" fillId="6" borderId="2" xfId="0" applyFont="1" applyFill="1" applyBorder="1" applyAlignment="1">
      <alignment horizontal="left" vertical="center" wrapText="1" indent="1"/>
    </xf>
    <xf numFmtId="0" fontId="4" fillId="6" borderId="2" xfId="0" applyFont="1" applyFill="1" applyBorder="1" applyAlignment="1">
      <alignment horizontal="left" vertical="center" wrapText="1" indent="1"/>
    </xf>
    <xf numFmtId="0" fontId="3" fillId="4" borderId="3" xfId="0" applyFont="1" applyFill="1" applyBorder="1" applyAlignment="1">
      <alignment horizontal="center" vertical="center" wrapText="1"/>
    </xf>
    <xf numFmtId="0" fontId="3" fillId="4" borderId="4" xfId="0" applyFont="1" applyFill="1" applyBorder="1" applyAlignment="1">
      <alignment horizontal="left" vertical="center" wrapText="1" indent="1"/>
    </xf>
    <xf numFmtId="0" fontId="3" fillId="4" borderId="4" xfId="0" applyFont="1" applyFill="1" applyBorder="1" applyAlignment="1">
      <alignment horizontal="center" vertical="center" wrapText="1"/>
    </xf>
    <xf numFmtId="0" fontId="3" fillId="4" borderId="5" xfId="0" applyFont="1" applyFill="1" applyBorder="1" applyAlignment="1">
      <alignment horizontal="left" vertical="center" wrapText="1" indent="1"/>
    </xf>
    <xf numFmtId="0" fontId="8" fillId="0" borderId="0" xfId="0" applyFont="1" applyAlignment="1">
      <alignment vertical="center"/>
    </xf>
    <xf numFmtId="0" fontId="12" fillId="5" borderId="1" xfId="0" applyFont="1" applyFill="1" applyBorder="1" applyAlignment="1">
      <alignment horizontal="center" vertical="center"/>
    </xf>
    <xf numFmtId="0" fontId="1" fillId="6" borderId="2"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0" fontId="8" fillId="0" borderId="0" xfId="0" applyFont="1" applyAlignment="1">
      <alignment horizontal="left" vertical="center" indent="1"/>
    </xf>
    <xf numFmtId="0" fontId="8" fillId="6" borderId="8" xfId="0" applyFont="1" applyFill="1" applyBorder="1" applyAlignment="1">
      <alignment horizontal="center" vertical="center"/>
    </xf>
    <xf numFmtId="0" fontId="8" fillId="6" borderId="0" xfId="0" applyFont="1" applyFill="1" applyBorder="1" applyAlignment="1">
      <alignment horizontal="left" vertical="center" indent="1"/>
    </xf>
    <xf numFmtId="0" fontId="8" fillId="6" borderId="10" xfId="0" applyFont="1" applyFill="1" applyBorder="1" applyAlignment="1">
      <alignment horizontal="left" vertical="center" indent="1"/>
    </xf>
    <xf numFmtId="0" fontId="19" fillId="6" borderId="12" xfId="0" applyFont="1" applyFill="1" applyBorder="1" applyAlignment="1">
      <alignment horizontal="center" vertical="center"/>
    </xf>
    <xf numFmtId="0" fontId="8" fillId="6" borderId="13" xfId="0" applyFont="1" applyFill="1" applyBorder="1" applyAlignment="1">
      <alignment horizontal="left" vertical="center" indent="1"/>
    </xf>
    <xf numFmtId="0" fontId="19" fillId="6" borderId="9" xfId="0" applyFont="1" applyFill="1" applyBorder="1" applyAlignment="1">
      <alignment horizontal="center" vertical="center"/>
    </xf>
    <xf numFmtId="0" fontId="8" fillId="6" borderId="11" xfId="0" applyFont="1" applyFill="1" applyBorder="1" applyAlignment="1">
      <alignment horizontal="left" vertical="center" indent="1"/>
    </xf>
    <xf numFmtId="0" fontId="17" fillId="3" borderId="8" xfId="0" applyFont="1" applyFill="1" applyBorder="1" applyAlignment="1">
      <alignment horizontal="left" vertical="center" indent="1"/>
    </xf>
    <xf numFmtId="0" fontId="17" fillId="3" borderId="11" xfId="0" applyFont="1" applyFill="1" applyBorder="1" applyAlignment="1">
      <alignment horizontal="left" vertical="center" indent="1"/>
    </xf>
    <xf numFmtId="0" fontId="8" fillId="0" borderId="0" xfId="0" applyFont="1" applyAlignment="1" applyProtection="1">
      <alignment vertical="center"/>
    </xf>
    <xf numFmtId="0" fontId="8" fillId="0" borderId="0" xfId="0" applyFont="1" applyFill="1" applyBorder="1" applyAlignment="1" applyProtection="1">
      <alignment vertical="center"/>
    </xf>
    <xf numFmtId="0" fontId="8" fillId="6" borderId="1" xfId="0" quotePrefix="1" applyFont="1" applyFill="1" applyBorder="1" applyAlignment="1">
      <alignment horizontal="left" vertical="center" wrapText="1" indent="1"/>
    </xf>
    <xf numFmtId="0" fontId="8" fillId="0" borderId="0" xfId="0" applyFont="1" applyFill="1" applyAlignment="1" applyProtection="1">
      <alignment vertical="center"/>
    </xf>
    <xf numFmtId="49" fontId="25" fillId="0" borderId="0" xfId="1" applyNumberFormat="1" applyFont="1" applyBorder="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Alignment="1">
      <alignment horizontal="center" vertical="center"/>
    </xf>
    <xf numFmtId="0" fontId="8" fillId="0" borderId="0" xfId="0" applyFont="1" applyBorder="1" applyAlignment="1" applyProtection="1">
      <alignment vertical="center"/>
    </xf>
    <xf numFmtId="0" fontId="8" fillId="0" borderId="0" xfId="0" applyNumberFormat="1" applyFont="1" applyAlignment="1">
      <alignment vertical="center" wrapText="1"/>
    </xf>
    <xf numFmtId="0" fontId="3" fillId="3" borderId="1" xfId="0" applyFont="1" applyFill="1" applyBorder="1" applyAlignment="1">
      <alignment horizontal="center" vertical="center"/>
    </xf>
    <xf numFmtId="167" fontId="8" fillId="6" borderId="1" xfId="0" applyNumberFormat="1" applyFont="1" applyFill="1" applyBorder="1" applyAlignment="1">
      <alignment horizontal="center" vertical="center"/>
    </xf>
    <xf numFmtId="0" fontId="30" fillId="3" borderId="1" xfId="0" applyFont="1" applyFill="1" applyBorder="1" applyAlignment="1">
      <alignment horizontal="center" vertical="center"/>
    </xf>
    <xf numFmtId="0" fontId="29" fillId="2" borderId="1" xfId="0" applyFont="1" applyFill="1" applyBorder="1" applyAlignment="1">
      <alignment horizontal="center" vertical="center"/>
    </xf>
    <xf numFmtId="0" fontId="31" fillId="2" borderId="1" xfId="0" applyFont="1" applyFill="1" applyBorder="1" applyAlignment="1">
      <alignment horizontal="center" vertical="center"/>
    </xf>
    <xf numFmtId="0" fontId="8" fillId="6" borderId="1" xfId="0" applyFont="1" applyFill="1" applyBorder="1" applyAlignment="1">
      <alignment horizontal="center" vertical="center"/>
    </xf>
    <xf numFmtId="0" fontId="0" fillId="0" borderId="0" xfId="0" applyAlignment="1" applyProtection="1">
      <alignment vertical="center"/>
    </xf>
    <xf numFmtId="0" fontId="0" fillId="0" borderId="0" xfId="0" applyProtection="1"/>
    <xf numFmtId="0" fontId="24" fillId="0"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42" fontId="8" fillId="0" borderId="0" xfId="0" applyNumberFormat="1" applyFont="1" applyFill="1" applyBorder="1" applyAlignment="1" applyProtection="1">
      <alignment vertical="center"/>
    </xf>
    <xf numFmtId="0" fontId="8" fillId="0" borderId="0" xfId="0" applyFont="1" applyAlignment="1" applyProtection="1">
      <alignment horizontal="right" vertical="center" indent="1"/>
    </xf>
    <xf numFmtId="0" fontId="12"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0" fontId="8" fillId="0" borderId="0" xfId="0" applyFont="1" applyFill="1" applyAlignment="1">
      <alignment vertical="center"/>
    </xf>
    <xf numFmtId="0" fontId="19" fillId="0" borderId="0" xfId="0" applyFont="1" applyAlignment="1">
      <alignment vertical="center"/>
    </xf>
    <xf numFmtId="0" fontId="34" fillId="0" borderId="0" xfId="0" applyFont="1"/>
    <xf numFmtId="0" fontId="21" fillId="9" borderId="0" xfId="0" applyFont="1" applyFill="1" applyBorder="1" applyAlignment="1" applyProtection="1">
      <alignment vertical="center"/>
    </xf>
    <xf numFmtId="0" fontId="8" fillId="9" borderId="0" xfId="0" applyFont="1" applyFill="1" applyBorder="1" applyAlignment="1" applyProtection="1">
      <alignment vertical="center"/>
    </xf>
    <xf numFmtId="0" fontId="8" fillId="8" borderId="0" xfId="0" applyFont="1" applyFill="1" applyAlignment="1" applyProtection="1">
      <alignment vertical="center"/>
    </xf>
    <xf numFmtId="0" fontId="8" fillId="8" borderId="0" xfId="0" applyFont="1" applyFill="1" applyBorder="1" applyAlignment="1" applyProtection="1">
      <alignment horizontal="center" vertical="center"/>
    </xf>
    <xf numFmtId="0" fontId="26" fillId="0" borderId="0" xfId="0" applyFont="1" applyAlignment="1" applyProtection="1">
      <alignment horizontal="right" vertical="center"/>
    </xf>
    <xf numFmtId="0" fontId="8" fillId="0" borderId="0" xfId="0" applyFont="1" applyAlignment="1" applyProtection="1">
      <alignment vertical="center" wrapText="1"/>
    </xf>
    <xf numFmtId="0" fontId="0" fillId="0" borderId="0" xfId="0" applyAlignment="1" applyProtection="1">
      <alignment vertical="center" wrapText="1"/>
    </xf>
    <xf numFmtId="0" fontId="10" fillId="7" borderId="1"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32" fillId="5" borderId="1" xfId="0" applyFont="1" applyFill="1" applyBorder="1" applyAlignment="1" applyProtection="1">
      <alignment horizontal="center" vertical="center"/>
    </xf>
    <xf numFmtId="4" fontId="19" fillId="6" borderId="1" xfId="0" applyNumberFormat="1" applyFont="1" applyFill="1" applyBorder="1" applyAlignment="1" applyProtection="1">
      <alignment horizontal="center" vertical="center"/>
    </xf>
    <xf numFmtId="0" fontId="12" fillId="5" borderId="1" xfId="0" applyFont="1" applyFill="1" applyBorder="1" applyAlignment="1" applyProtection="1">
      <alignment horizontal="center" vertical="center"/>
    </xf>
    <xf numFmtId="4" fontId="8" fillId="6" borderId="1" xfId="0" applyNumberFormat="1" applyFont="1" applyFill="1" applyBorder="1" applyAlignment="1" applyProtection="1">
      <alignment horizontal="center" vertical="center"/>
    </xf>
    <xf numFmtId="0" fontId="0" fillId="0" borderId="0" xfId="0" applyFont="1" applyAlignment="1" applyProtection="1">
      <alignment vertical="center"/>
    </xf>
    <xf numFmtId="0" fontId="38" fillId="0" borderId="0" xfId="0" applyFont="1" applyAlignment="1" applyProtection="1">
      <alignment vertical="top"/>
    </xf>
    <xf numFmtId="0" fontId="8" fillId="8" borderId="0" xfId="0" applyFont="1" applyFill="1" applyBorder="1" applyAlignment="1" applyProtection="1">
      <alignment vertical="center"/>
    </xf>
    <xf numFmtId="0" fontId="27" fillId="0" borderId="0" xfId="0" applyFont="1" applyFill="1" applyAlignment="1" applyProtection="1">
      <alignment vertical="center"/>
    </xf>
    <xf numFmtId="0" fontId="27" fillId="0" borderId="0" xfId="0" applyFont="1" applyFill="1" applyBorder="1" applyAlignment="1" applyProtection="1">
      <alignment vertical="center"/>
    </xf>
    <xf numFmtId="0" fontId="19" fillId="8" borderId="0" xfId="0" applyFont="1" applyFill="1" applyAlignment="1" applyProtection="1">
      <alignment vertical="center"/>
    </xf>
    <xf numFmtId="0" fontId="36" fillId="0" borderId="0" xfId="0" applyFont="1" applyFill="1" applyProtection="1"/>
    <xf numFmtId="2" fontId="27" fillId="0" borderId="0" xfId="0" applyNumberFormat="1" applyFont="1" applyFill="1" applyBorder="1" applyAlignment="1" applyProtection="1">
      <alignment vertical="center"/>
    </xf>
    <xf numFmtId="0" fontId="36" fillId="0" borderId="0" xfId="0" applyFont="1" applyFill="1" applyBorder="1" applyProtection="1"/>
    <xf numFmtId="0" fontId="11" fillId="0" borderId="0" xfId="0" applyFont="1" applyFill="1" applyBorder="1" applyAlignment="1" applyProtection="1">
      <alignment vertical="center"/>
    </xf>
    <xf numFmtId="0" fontId="0" fillId="0" borderId="0" xfId="0" applyFill="1" applyBorder="1" applyProtection="1"/>
    <xf numFmtId="0" fontId="8" fillId="0" borderId="0" xfId="0" applyFont="1" applyFill="1" applyBorder="1" applyAlignment="1" applyProtection="1">
      <alignment horizontal="right" vertical="center" indent="1"/>
    </xf>
    <xf numFmtId="49" fontId="25" fillId="0" borderId="0" xfId="1" applyNumberFormat="1" applyFont="1" applyFill="1" applyBorder="1" applyAlignment="1" applyProtection="1">
      <alignment horizontal="left" vertical="center"/>
    </xf>
    <xf numFmtId="0" fontId="8" fillId="0" borderId="0" xfId="0" applyFont="1" applyAlignment="1" applyProtection="1">
      <alignment horizontal="right" vertical="center"/>
    </xf>
    <xf numFmtId="0" fontId="0" fillId="0" borderId="0" xfId="0" applyAlignment="1" applyProtection="1">
      <alignment horizontal="right"/>
    </xf>
    <xf numFmtId="0" fontId="8" fillId="11" borderId="0" xfId="0" applyFont="1" applyFill="1" applyAlignment="1" applyProtection="1">
      <alignment vertical="center"/>
    </xf>
    <xf numFmtId="0" fontId="8" fillId="11" borderId="0" xfId="0" applyFont="1" applyFill="1" applyBorder="1" applyAlignment="1" applyProtection="1">
      <alignment horizontal="center" vertical="center"/>
    </xf>
    <xf numFmtId="0" fontId="8" fillId="11" borderId="0" xfId="0" applyFont="1" applyFill="1" applyBorder="1" applyAlignment="1" applyProtection="1">
      <alignment vertical="center"/>
    </xf>
    <xf numFmtId="0" fontId="42" fillId="0" borderId="0" xfId="0" applyFont="1" applyBorder="1" applyAlignment="1">
      <alignment vertical="center"/>
    </xf>
    <xf numFmtId="0" fontId="42" fillId="0" borderId="0" xfId="0" applyFont="1" applyAlignment="1">
      <alignment vertical="center"/>
    </xf>
    <xf numFmtId="0" fontId="41" fillId="0" borderId="0" xfId="0" applyFont="1"/>
    <xf numFmtId="0" fontId="8" fillId="12" borderId="0" xfId="0" applyFont="1" applyFill="1" applyAlignment="1" applyProtection="1">
      <alignment vertical="center"/>
    </xf>
    <xf numFmtId="0" fontId="20" fillId="7" borderId="15" xfId="0" applyFont="1" applyFill="1" applyBorder="1" applyAlignment="1" applyProtection="1">
      <alignment horizontal="center" vertical="center"/>
    </xf>
    <xf numFmtId="0" fontId="8" fillId="12" borderId="0" xfId="0" applyFont="1" applyFill="1" applyBorder="1" applyAlignment="1" applyProtection="1">
      <alignment vertical="center"/>
    </xf>
    <xf numFmtId="0" fontId="0" fillId="11" borderId="0" xfId="0" applyFill="1" applyBorder="1" applyProtection="1"/>
    <xf numFmtId="0" fontId="0" fillId="11" borderId="0" xfId="0" applyFill="1"/>
    <xf numFmtId="0" fontId="43" fillId="11" borderId="0" xfId="0" applyFont="1" applyFill="1" applyBorder="1" applyProtection="1"/>
    <xf numFmtId="0" fontId="8" fillId="11" borderId="0" xfId="0" applyFont="1" applyFill="1" applyBorder="1" applyAlignment="1" applyProtection="1">
      <alignment horizontal="right" vertical="center"/>
    </xf>
    <xf numFmtId="0" fontId="11" fillId="11" borderId="0" xfId="0" applyFont="1" applyFill="1" applyBorder="1" applyAlignment="1" applyProtection="1">
      <alignment horizontal="right" vertical="center"/>
    </xf>
    <xf numFmtId="0" fontId="27" fillId="11" borderId="0" xfId="0" applyFont="1" applyFill="1" applyBorder="1" applyAlignment="1" applyProtection="1">
      <alignment horizontal="center" vertical="center"/>
    </xf>
    <xf numFmtId="0" fontId="27" fillId="11" borderId="0" xfId="0" applyFont="1" applyFill="1" applyBorder="1" applyAlignment="1" applyProtection="1">
      <alignment vertical="center"/>
    </xf>
    <xf numFmtId="2" fontId="47" fillId="9" borderId="0" xfId="0" applyNumberFormat="1" applyFont="1" applyFill="1" applyBorder="1" applyAlignment="1" applyProtection="1">
      <alignment horizontal="right" vertical="center"/>
    </xf>
    <xf numFmtId="0" fontId="0" fillId="9" borderId="0" xfId="0" applyFill="1" applyBorder="1"/>
    <xf numFmtId="0" fontId="48" fillId="9" borderId="0" xfId="0" applyFont="1" applyFill="1" applyBorder="1" applyAlignment="1"/>
    <xf numFmtId="0" fontId="49" fillId="9" borderId="0" xfId="0" applyFont="1" applyFill="1" applyBorder="1" applyAlignment="1">
      <alignment vertical="center"/>
    </xf>
    <xf numFmtId="0" fontId="48" fillId="9" borderId="0" xfId="0" applyFont="1" applyFill="1" applyBorder="1" applyAlignment="1">
      <alignment vertical="center"/>
    </xf>
    <xf numFmtId="0" fontId="0" fillId="9" borderId="0" xfId="0" applyFill="1" applyBorder="1" applyAlignment="1"/>
    <xf numFmtId="0" fontId="51" fillId="0" borderId="0" xfId="0" applyFont="1" applyAlignment="1">
      <alignment horizontal="left" vertical="center" indent="1"/>
    </xf>
    <xf numFmtId="0" fontId="52" fillId="0" borderId="0" xfId="0" applyFont="1" applyFill="1" applyBorder="1" applyAlignment="1">
      <alignment horizontal="right" vertical="center" wrapText="1"/>
    </xf>
    <xf numFmtId="0" fontId="51" fillId="0" borderId="0" xfId="0" applyFont="1" applyFill="1" applyBorder="1" applyAlignment="1">
      <alignment vertical="center"/>
    </xf>
    <xf numFmtId="0" fontId="52" fillId="0" borderId="0" xfId="0" applyFont="1" applyFill="1" applyBorder="1" applyAlignment="1">
      <alignment vertical="center" wrapText="1"/>
    </xf>
    <xf numFmtId="0" fontId="51" fillId="0" borderId="0" xfId="0" applyFont="1" applyFill="1" applyBorder="1" applyAlignment="1">
      <alignment horizontal="left" vertical="center" wrapText="1"/>
    </xf>
    <xf numFmtId="0" fontId="50" fillId="0" borderId="0" xfId="0" applyFont="1" applyFill="1" applyBorder="1"/>
    <xf numFmtId="49" fontId="52" fillId="0" borderId="0" xfId="0" applyNumberFormat="1" applyFont="1" applyFill="1" applyBorder="1" applyAlignment="1">
      <alignment horizontal="right" vertical="center" wrapText="1"/>
    </xf>
    <xf numFmtId="0" fontId="52" fillId="0" borderId="0" xfId="0" quotePrefix="1" applyFont="1" applyFill="1" applyBorder="1" applyAlignment="1">
      <alignment vertical="center" wrapText="1"/>
    </xf>
    <xf numFmtId="0" fontId="51" fillId="0" borderId="0" xfId="0" quotePrefix="1" applyFont="1" applyFill="1" applyBorder="1" applyAlignment="1">
      <alignment horizontal="left" vertical="center" wrapText="1"/>
    </xf>
    <xf numFmtId="0" fontId="51" fillId="0" borderId="0" xfId="0" quotePrefix="1" applyFont="1" applyFill="1" applyBorder="1" applyAlignment="1">
      <alignment vertical="center" wrapText="1"/>
    </xf>
    <xf numFmtId="0" fontId="51" fillId="0" borderId="0" xfId="0" applyFont="1" applyFill="1" applyBorder="1" applyAlignment="1">
      <alignment horizontal="center" vertical="center"/>
    </xf>
    <xf numFmtId="0" fontId="51" fillId="0" borderId="0" xfId="0" applyFont="1" applyFill="1" applyBorder="1" applyAlignment="1">
      <alignment horizontal="left" vertical="center" indent="1"/>
    </xf>
    <xf numFmtId="0" fontId="51" fillId="0" borderId="0" xfId="0" applyFont="1" applyBorder="1" applyAlignment="1">
      <alignment horizontal="center" vertical="center"/>
    </xf>
    <xf numFmtId="0" fontId="51" fillId="0" borderId="0" xfId="0" applyFont="1" applyAlignment="1">
      <alignment vertical="center"/>
    </xf>
    <xf numFmtId="0" fontId="51" fillId="0" borderId="0" xfId="0" applyFont="1" applyBorder="1" applyAlignment="1">
      <alignment vertical="center"/>
    </xf>
    <xf numFmtId="0" fontId="27" fillId="0" borderId="0" xfId="0" applyFont="1" applyFill="1" applyBorder="1" applyAlignment="1" applyProtection="1">
      <alignment horizontal="right" vertical="center"/>
    </xf>
    <xf numFmtId="0" fontId="8" fillId="8" borderId="0" xfId="0" applyFont="1" applyFill="1" applyBorder="1" applyAlignment="1" applyProtection="1">
      <alignment vertical="center"/>
      <protection locked="0"/>
    </xf>
    <xf numFmtId="0" fontId="20" fillId="7" borderId="15" xfId="0" applyFont="1" applyFill="1" applyBorder="1" applyAlignment="1" applyProtection="1">
      <alignment horizontal="center" vertical="center"/>
      <protection locked="0"/>
    </xf>
    <xf numFmtId="0" fontId="8" fillId="8" borderId="0" xfId="0" applyFont="1" applyFill="1" applyAlignment="1" applyProtection="1">
      <alignment vertical="center"/>
      <protection locked="0"/>
    </xf>
    <xf numFmtId="0" fontId="8" fillId="0" borderId="0" xfId="0" applyFont="1" applyAlignment="1" applyProtection="1">
      <alignment vertical="center"/>
      <protection locked="0"/>
    </xf>
    <xf numFmtId="0" fontId="27" fillId="0" borderId="0" xfId="0" applyFont="1" applyFill="1" applyAlignment="1" applyProtection="1">
      <alignment vertical="center"/>
      <protection locked="0"/>
    </xf>
    <xf numFmtId="0" fontId="36" fillId="0" borderId="0" xfId="0" applyFont="1" applyFill="1" applyBorder="1" applyProtection="1">
      <protection locked="0"/>
    </xf>
    <xf numFmtId="0" fontId="27" fillId="0" borderId="0" xfId="0" applyFont="1" applyFill="1" applyBorder="1" applyAlignment="1" applyProtection="1">
      <alignment vertical="center"/>
      <protection locked="0"/>
    </xf>
    <xf numFmtId="0" fontId="37" fillId="0" borderId="0" xfId="0" applyFont="1" applyAlignment="1" applyProtection="1"/>
    <xf numFmtId="0" fontId="8" fillId="0" borderId="0" xfId="0" applyFont="1" applyAlignment="1" applyProtection="1"/>
    <xf numFmtId="0" fontId="8" fillId="0" borderId="0" xfId="0" applyFont="1" applyAlignment="1" applyProtection="1">
      <alignment vertical="top"/>
    </xf>
    <xf numFmtId="0" fontId="8" fillId="0" borderId="0" xfId="0" applyFont="1" applyFill="1" applyBorder="1" applyAlignment="1" applyProtection="1">
      <alignment horizontal="right"/>
    </xf>
    <xf numFmtId="0" fontId="8" fillId="8" borderId="0" xfId="0" applyFont="1" applyFill="1" applyBorder="1" applyAlignment="1" applyProtection="1"/>
    <xf numFmtId="0" fontId="11" fillId="8" borderId="0" xfId="0" applyFont="1" applyFill="1" applyBorder="1" applyAlignment="1" applyProtection="1">
      <alignment horizontal="center" vertical="center" wrapText="1"/>
    </xf>
    <xf numFmtId="0" fontId="33" fillId="8" borderId="0" xfId="0" applyFont="1" applyFill="1" applyBorder="1" applyAlignment="1" applyProtection="1">
      <alignment horizontal="left" vertical="center"/>
    </xf>
    <xf numFmtId="0" fontId="26" fillId="12" borderId="0" xfId="0" applyFont="1" applyFill="1" applyBorder="1" applyAlignment="1" applyProtection="1">
      <alignment vertical="center"/>
    </xf>
    <xf numFmtId="0" fontId="37" fillId="0" borderId="0" xfId="0" applyFont="1" applyFill="1" applyBorder="1" applyAlignment="1" applyProtection="1">
      <alignment horizontal="left"/>
    </xf>
    <xf numFmtId="0" fontId="8" fillId="11" borderId="10" xfId="0" applyFont="1" applyFill="1" applyBorder="1" applyAlignment="1" applyProtection="1">
      <alignment horizontal="center" vertical="center"/>
    </xf>
    <xf numFmtId="0" fontId="8" fillId="11" borderId="10" xfId="0" applyFont="1" applyFill="1" applyBorder="1" applyAlignment="1" applyProtection="1">
      <alignment vertical="center"/>
    </xf>
    <xf numFmtId="0" fontId="0" fillId="11" borderId="10" xfId="0" applyFill="1" applyBorder="1" applyProtection="1"/>
    <xf numFmtId="0" fontId="0" fillId="9" borderId="0" xfId="0" applyFill="1" applyBorder="1" applyAlignment="1">
      <alignment vertical="center"/>
    </xf>
    <xf numFmtId="2" fontId="45" fillId="9" borderId="0" xfId="0" applyNumberFormat="1" applyFont="1" applyFill="1" applyBorder="1" applyAlignment="1" applyProtection="1">
      <alignment horizontal="right" vertical="center"/>
    </xf>
    <xf numFmtId="0" fontId="48" fillId="9" borderId="10" xfId="0" applyFont="1" applyFill="1" applyBorder="1" applyAlignment="1"/>
    <xf numFmtId="0" fontId="49" fillId="9" borderId="10" xfId="0" applyFont="1" applyFill="1" applyBorder="1" applyAlignment="1">
      <alignment vertical="center"/>
    </xf>
    <xf numFmtId="0" fontId="48" fillId="9" borderId="10" xfId="0" applyFont="1" applyFill="1" applyBorder="1" applyAlignment="1">
      <alignment vertical="center"/>
    </xf>
    <xf numFmtId="2" fontId="47" fillId="9" borderId="10" xfId="0" applyNumberFormat="1" applyFont="1" applyFill="1" applyBorder="1" applyAlignment="1" applyProtection="1">
      <alignment horizontal="right" vertical="center"/>
    </xf>
    <xf numFmtId="0" fontId="37" fillId="9" borderId="10" xfId="0" applyFont="1" applyFill="1" applyBorder="1" applyAlignment="1">
      <alignment vertical="center"/>
    </xf>
    <xf numFmtId="2" fontId="21" fillId="9" borderId="10" xfId="0" applyNumberFormat="1" applyFont="1" applyFill="1" applyBorder="1" applyAlignment="1" applyProtection="1">
      <alignment horizontal="right" vertical="center"/>
    </xf>
    <xf numFmtId="0" fontId="56" fillId="10" borderId="0" xfId="0" applyFont="1" applyFill="1" applyAlignment="1">
      <alignment vertical="center"/>
    </xf>
    <xf numFmtId="0" fontId="16" fillId="10" borderId="0" xfId="0" applyFont="1" applyFill="1" applyAlignment="1" applyProtection="1">
      <alignment horizontal="left" vertical="center"/>
    </xf>
    <xf numFmtId="0" fontId="58" fillId="10" borderId="0" xfId="0" applyFont="1" applyFill="1" applyAlignment="1" applyProtection="1">
      <alignment horizontal="left" vertical="center"/>
    </xf>
    <xf numFmtId="0" fontId="59" fillId="10" borderId="0" xfId="0" applyFont="1" applyFill="1" applyAlignment="1" applyProtection="1">
      <alignment horizontal="left" vertical="center"/>
    </xf>
    <xf numFmtId="0" fontId="58" fillId="10" borderId="0" xfId="0" applyFont="1" applyFill="1" applyBorder="1" applyAlignment="1">
      <alignment horizontal="left" vertical="center"/>
    </xf>
    <xf numFmtId="0" fontId="56" fillId="10" borderId="0" xfId="0" applyFont="1" applyFill="1" applyAlignment="1" applyProtection="1">
      <alignment horizontal="left" vertical="center"/>
    </xf>
    <xf numFmtId="0" fontId="56" fillId="10" borderId="0" xfId="0" applyFont="1" applyFill="1" applyAlignment="1" applyProtection="1">
      <alignment vertical="center"/>
    </xf>
    <xf numFmtId="0" fontId="16" fillId="10" borderId="0" xfId="0" applyFont="1" applyFill="1" applyBorder="1" applyAlignment="1">
      <alignment horizontal="left" vertical="center"/>
    </xf>
    <xf numFmtId="0" fontId="16" fillId="10" borderId="0" xfId="0" applyFont="1" applyFill="1" applyBorder="1" applyAlignment="1" applyProtection="1">
      <alignment horizontal="left" vertical="center" wrapText="1"/>
    </xf>
    <xf numFmtId="0" fontId="16" fillId="10" borderId="0" xfId="0" applyFont="1" applyFill="1" applyBorder="1" applyAlignment="1" applyProtection="1">
      <alignment horizontal="left" vertical="center"/>
    </xf>
    <xf numFmtId="0" fontId="16" fillId="10" borderId="0" xfId="0" applyFont="1" applyFill="1" applyBorder="1" applyAlignment="1" applyProtection="1">
      <alignment vertical="center" wrapText="1"/>
    </xf>
    <xf numFmtId="0" fontId="0" fillId="10" borderId="0" xfId="0" applyFill="1" applyAlignment="1">
      <alignment vertical="center"/>
    </xf>
    <xf numFmtId="0" fontId="0" fillId="10" borderId="0" xfId="0" applyFill="1" applyAlignment="1">
      <alignment horizontal="left" vertical="center"/>
    </xf>
    <xf numFmtId="0" fontId="61" fillId="10" borderId="0" xfId="0" applyFont="1" applyFill="1" applyAlignment="1" applyProtection="1">
      <alignment vertical="center"/>
    </xf>
    <xf numFmtId="164" fontId="56" fillId="10" borderId="0" xfId="0" applyNumberFormat="1" applyFont="1" applyFill="1" applyAlignment="1" applyProtection="1">
      <alignment horizontal="left" vertical="center"/>
    </xf>
    <xf numFmtId="0" fontId="56" fillId="10" borderId="0" xfId="0" applyFont="1" applyFill="1" applyAlignment="1">
      <alignment horizontal="left" vertical="center"/>
    </xf>
    <xf numFmtId="0" fontId="60" fillId="5" borderId="1" xfId="0" applyFont="1" applyFill="1" applyBorder="1" applyAlignment="1">
      <alignment horizontal="left" vertical="center" indent="1"/>
    </xf>
    <xf numFmtId="0" fontId="16" fillId="10" borderId="1" xfId="0" applyFont="1" applyFill="1" applyBorder="1" applyAlignment="1">
      <alignment horizontal="left" vertical="center" indent="1"/>
    </xf>
    <xf numFmtId="0" fontId="60" fillId="5" borderId="1" xfId="0" applyFont="1" applyFill="1" applyBorder="1" applyAlignment="1">
      <alignment horizontal="center" vertical="center"/>
    </xf>
    <xf numFmtId="0" fontId="60" fillId="5" borderId="3" xfId="0" applyFont="1" applyFill="1" applyBorder="1" applyAlignment="1">
      <alignment horizontal="left" vertical="center" indent="1"/>
    </xf>
    <xf numFmtId="0" fontId="59" fillId="10" borderId="0" xfId="0" applyFont="1" applyFill="1" applyAlignment="1" applyProtection="1">
      <alignment horizontal="left" vertical="center" indent="1"/>
    </xf>
    <xf numFmtId="0" fontId="8" fillId="6" borderId="13" xfId="0" applyFont="1" applyFill="1" applyBorder="1" applyAlignment="1">
      <alignment horizontal="center" vertical="center"/>
    </xf>
    <xf numFmtId="0" fontId="8" fillId="6" borderId="11" xfId="0" applyFont="1" applyFill="1" applyBorder="1" applyAlignment="1">
      <alignment horizontal="center" vertical="center"/>
    </xf>
    <xf numFmtId="0" fontId="79" fillId="0" borderId="0" xfId="0" applyFont="1" applyAlignment="1">
      <alignment horizontal="center" vertical="center"/>
    </xf>
    <xf numFmtId="0" fontId="78" fillId="0" borderId="0" xfId="0" applyFont="1" applyFill="1" applyBorder="1"/>
    <xf numFmtId="0" fontId="78" fillId="0" borderId="0" xfId="0" applyFont="1"/>
    <xf numFmtId="0" fontId="79" fillId="0" borderId="0" xfId="0" applyFont="1" applyAlignment="1">
      <alignment vertical="center"/>
    </xf>
    <xf numFmtId="0" fontId="8" fillId="0" borderId="0" xfId="0" applyFont="1" applyAlignment="1">
      <alignment horizontal="left" vertical="center" indent="2"/>
    </xf>
    <xf numFmtId="0" fontId="79" fillId="0" borderId="0" xfId="0" applyFont="1" applyAlignment="1">
      <alignment horizontal="left" vertical="center" indent="2"/>
    </xf>
    <xf numFmtId="0" fontId="0" fillId="0" borderId="0" xfId="0" applyAlignment="1">
      <alignment horizontal="left" indent="1"/>
    </xf>
    <xf numFmtId="0" fontId="8" fillId="7" borderId="12"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6" xfId="0" applyFont="1" applyFill="1" applyBorder="1" applyAlignment="1">
      <alignment horizontal="center" vertical="center"/>
    </xf>
    <xf numFmtId="0" fontId="8" fillId="6" borderId="6" xfId="0" applyFont="1" applyFill="1" applyBorder="1" applyAlignment="1">
      <alignment horizontal="left" vertical="center" indent="1"/>
    </xf>
    <xf numFmtId="0" fontId="8" fillId="6" borderId="12" xfId="0" applyFont="1" applyFill="1" applyBorder="1" applyAlignment="1">
      <alignment horizontal="left" vertical="center" indent="1"/>
    </xf>
    <xf numFmtId="0" fontId="8" fillId="6" borderId="9" xfId="0" applyFont="1" applyFill="1" applyBorder="1" applyAlignment="1">
      <alignment horizontal="left" vertical="center" indent="1"/>
    </xf>
    <xf numFmtId="0" fontId="58" fillId="10" borderId="0" xfId="0" applyFont="1" applyFill="1" applyAlignment="1" applyProtection="1">
      <alignment horizontal="left" vertical="center" indent="1"/>
    </xf>
    <xf numFmtId="0" fontId="16" fillId="10" borderId="0" xfId="0" applyFont="1" applyFill="1" applyAlignment="1" applyProtection="1">
      <alignment horizontal="left" vertical="center" indent="1"/>
    </xf>
    <xf numFmtId="0" fontId="16" fillId="10" borderId="0" xfId="0" applyFont="1" applyFill="1" applyBorder="1" applyAlignment="1">
      <alignment horizontal="left" vertical="center" wrapText="1" indent="1"/>
    </xf>
    <xf numFmtId="0" fontId="16" fillId="10" borderId="0" xfId="0" applyFont="1" applyFill="1" applyBorder="1" applyAlignment="1" applyProtection="1">
      <alignment horizontal="left" vertical="center" wrapText="1" indent="1"/>
    </xf>
    <xf numFmtId="0" fontId="56" fillId="10" borderId="0" xfId="0" applyFont="1" applyFill="1" applyAlignment="1" applyProtection="1">
      <alignment horizontal="left" vertical="center" indent="1"/>
    </xf>
    <xf numFmtId="0" fontId="0" fillId="10" borderId="0" xfId="0" applyFill="1" applyAlignment="1">
      <alignment horizontal="left" vertical="center" indent="1"/>
    </xf>
    <xf numFmtId="0" fontId="56" fillId="10" borderId="0" xfId="0" applyFont="1" applyFill="1" applyAlignment="1">
      <alignment horizontal="left" vertical="center" indent="1"/>
    </xf>
    <xf numFmtId="0" fontId="0" fillId="0" borderId="0" xfId="0" applyNumberFormat="1"/>
    <xf numFmtId="0" fontId="0" fillId="0" borderId="0" xfId="0" applyAlignment="1">
      <alignment horizontal="left"/>
    </xf>
    <xf numFmtId="0" fontId="0" fillId="0" borderId="0" xfId="0" pivotButton="1"/>
    <xf numFmtId="0" fontId="79" fillId="0" borderId="0" xfId="0" quotePrefix="1" applyFont="1" applyAlignment="1">
      <alignment horizontal="left" vertical="center" indent="1"/>
    </xf>
    <xf numFmtId="0" fontId="79" fillId="0" borderId="0" xfId="0" applyFont="1" applyAlignment="1">
      <alignment horizontal="left" vertical="center" indent="1"/>
    </xf>
    <xf numFmtId="0" fontId="79" fillId="0" borderId="0" xfId="0" applyFont="1" applyFill="1" applyBorder="1" applyAlignment="1">
      <alignment horizontal="left" vertical="center" indent="1"/>
    </xf>
    <xf numFmtId="0" fontId="81" fillId="10" borderId="1" xfId="0" applyFont="1" applyFill="1" applyBorder="1" applyAlignment="1">
      <alignment horizontal="center" vertical="center"/>
    </xf>
    <xf numFmtId="0" fontId="69" fillId="0" borderId="0" xfId="0" applyFont="1" applyAlignment="1" applyProtection="1">
      <alignment vertical="center" wrapText="1"/>
    </xf>
    <xf numFmtId="0" fontId="69" fillId="0" borderId="0" xfId="0" applyFont="1" applyBorder="1" applyAlignment="1" applyProtection="1">
      <alignment vertical="center" wrapText="1"/>
    </xf>
    <xf numFmtId="0" fontId="8" fillId="0" borderId="0" xfId="0" applyFont="1" applyBorder="1" applyAlignment="1" applyProtection="1"/>
    <xf numFmtId="0" fontId="64" fillId="0" borderId="0" xfId="0" applyFont="1" applyFill="1" applyBorder="1" applyAlignment="1" applyProtection="1">
      <alignment vertical="center" wrapText="1"/>
      <protection locked="0"/>
    </xf>
    <xf numFmtId="5" fontId="8" fillId="0" borderId="0" xfId="0" applyNumberFormat="1" applyFont="1" applyAlignment="1" applyProtection="1">
      <alignment vertical="center"/>
    </xf>
    <xf numFmtId="7" fontId="8" fillId="0" borderId="0" xfId="0" applyNumberFormat="1" applyFont="1" applyAlignment="1" applyProtection="1">
      <alignment vertical="center"/>
    </xf>
    <xf numFmtId="0" fontId="16" fillId="10" borderId="1" xfId="0" applyFont="1" applyFill="1" applyBorder="1" applyAlignment="1">
      <alignment vertical="center" wrapText="1"/>
    </xf>
    <xf numFmtId="0" fontId="57" fillId="10" borderId="1" xfId="0" applyFont="1" applyFill="1" applyBorder="1" applyAlignment="1">
      <alignment vertical="center" wrapText="1"/>
    </xf>
    <xf numFmtId="42" fontId="8" fillId="8" borderId="0" xfId="0" applyNumberFormat="1" applyFont="1" applyFill="1" applyBorder="1" applyAlignment="1" applyProtection="1">
      <alignment vertical="center"/>
      <protection locked="0"/>
    </xf>
    <xf numFmtId="0" fontId="16" fillId="8" borderId="1" xfId="0" applyFont="1" applyFill="1" applyBorder="1" applyAlignment="1">
      <alignment horizontal="left" vertical="center" indent="1"/>
    </xf>
    <xf numFmtId="0" fontId="81" fillId="8" borderId="1" xfId="0" applyFont="1" applyFill="1" applyBorder="1" applyAlignment="1">
      <alignment horizontal="center" vertical="center"/>
    </xf>
    <xf numFmtId="0" fontId="16" fillId="8" borderId="1" xfId="0" applyFont="1" applyFill="1" applyBorder="1" applyAlignment="1">
      <alignment vertical="center" wrapText="1"/>
    </xf>
    <xf numFmtId="0" fontId="8" fillId="12" borderId="0" xfId="0" applyFont="1" applyFill="1" applyBorder="1" applyAlignment="1" applyProtection="1">
      <alignment horizontal="right" vertical="center" indent="1"/>
    </xf>
    <xf numFmtId="0" fontId="8" fillId="12" borderId="0" xfId="0" applyFont="1" applyFill="1" applyBorder="1" applyAlignment="1" applyProtection="1"/>
    <xf numFmtId="0" fontId="33" fillId="12" borderId="0" xfId="0" applyFont="1" applyFill="1" applyBorder="1" applyAlignment="1" applyProtection="1">
      <alignment horizontal="left" vertical="center"/>
    </xf>
    <xf numFmtId="0" fontId="0" fillId="12" borderId="0" xfId="0" applyFill="1"/>
    <xf numFmtId="0" fontId="7" fillId="12" borderId="0" xfId="0" applyFont="1" applyFill="1" applyBorder="1" applyAlignment="1" applyProtection="1">
      <alignment vertical="top"/>
    </xf>
    <xf numFmtId="0" fontId="26" fillId="12" borderId="0" xfId="0" applyFont="1" applyFill="1" applyBorder="1" applyAlignment="1" applyProtection="1">
      <alignment vertical="center" wrapText="1"/>
    </xf>
    <xf numFmtId="0" fontId="35" fillId="12" borderId="0" xfId="0" applyFont="1" applyFill="1" applyBorder="1" applyAlignment="1" applyProtection="1">
      <alignment vertical="center" wrapText="1"/>
    </xf>
    <xf numFmtId="0" fontId="8" fillId="12" borderId="0" xfId="0" applyFont="1" applyFill="1" applyBorder="1" applyAlignment="1" applyProtection="1">
      <alignment horizontal="right" vertical="center"/>
    </xf>
    <xf numFmtId="5" fontId="28" fillId="12" borderId="0" xfId="0" applyNumberFormat="1" applyFont="1" applyFill="1" applyBorder="1" applyAlignment="1" applyProtection="1">
      <alignment horizontal="right" vertical="center" indent="1"/>
    </xf>
    <xf numFmtId="0" fontId="7" fillId="12" borderId="0" xfId="0" applyFont="1" applyFill="1" applyBorder="1" applyAlignment="1" applyProtection="1">
      <alignment vertical="center"/>
    </xf>
    <xf numFmtId="0" fontId="37" fillId="12" borderId="0" xfId="0" applyFont="1" applyFill="1" applyAlignment="1" applyProtection="1">
      <alignment vertical="center"/>
    </xf>
    <xf numFmtId="0" fontId="69" fillId="12" borderId="0" xfId="0" applyFont="1" applyFill="1" applyBorder="1" applyAlignment="1" applyProtection="1">
      <alignment horizontal="right" vertical="top"/>
    </xf>
    <xf numFmtId="0" fontId="8" fillId="12" borderId="0" xfId="0" applyFont="1" applyFill="1" applyBorder="1"/>
    <xf numFmtId="5" fontId="37" fillId="12" borderId="0" xfId="0" applyNumberFormat="1" applyFont="1" applyFill="1" applyBorder="1" applyAlignment="1" applyProtection="1">
      <alignment horizontal="right" vertical="center" indent="2"/>
    </xf>
    <xf numFmtId="0" fontId="26" fillId="12" borderId="0" xfId="0" applyFont="1" applyFill="1" applyBorder="1" applyAlignment="1" applyProtection="1">
      <alignment vertical="top"/>
    </xf>
    <xf numFmtId="0" fontId="7" fillId="12" borderId="10" xfId="0" applyFont="1" applyFill="1" applyBorder="1" applyAlignment="1" applyProtection="1">
      <alignment vertical="top"/>
    </xf>
    <xf numFmtId="0" fontId="63" fillId="12" borderId="10" xfId="0" applyFont="1" applyFill="1" applyBorder="1" applyAlignment="1" applyProtection="1">
      <alignment vertical="top"/>
    </xf>
    <xf numFmtId="0" fontId="8" fillId="12" borderId="10" xfId="0" applyFont="1" applyFill="1" applyBorder="1" applyAlignment="1" applyProtection="1">
      <alignment vertical="center"/>
    </xf>
    <xf numFmtId="0" fontId="0" fillId="12" borderId="10" xfId="0" applyFill="1" applyBorder="1" applyProtection="1"/>
    <xf numFmtId="0" fontId="35" fillId="12" borderId="10" xfId="0" applyFont="1" applyFill="1" applyBorder="1" applyAlignment="1" applyProtection="1">
      <alignment vertical="center" wrapText="1"/>
    </xf>
    <xf numFmtId="0" fontId="28" fillId="12" borderId="10" xfId="0" applyFont="1" applyFill="1" applyBorder="1" applyAlignment="1" applyProtection="1">
      <alignment horizontal="right" vertical="center"/>
    </xf>
    <xf numFmtId="0" fontId="7" fillId="12" borderId="4" xfId="0" applyFont="1" applyFill="1" applyBorder="1" applyAlignment="1" applyProtection="1">
      <alignment vertical="top"/>
    </xf>
    <xf numFmtId="0" fontId="63" fillId="12" borderId="4" xfId="0" applyFont="1" applyFill="1" applyBorder="1" applyAlignment="1" applyProtection="1">
      <alignment vertical="top"/>
    </xf>
    <xf numFmtId="0" fontId="8" fillId="12" borderId="4" xfId="0" applyFont="1" applyFill="1" applyBorder="1" applyAlignment="1" applyProtection="1">
      <alignment vertical="center"/>
    </xf>
    <xf numFmtId="0" fontId="0" fillId="12" borderId="4" xfId="0" applyFill="1" applyBorder="1" applyProtection="1"/>
    <xf numFmtId="0" fontId="35" fillId="12" borderId="4" xfId="0" applyFont="1" applyFill="1" applyBorder="1" applyAlignment="1" applyProtection="1">
      <alignment vertical="center" wrapText="1"/>
    </xf>
    <xf numFmtId="0" fontId="28" fillId="12" borderId="4" xfId="0" applyFont="1" applyFill="1" applyBorder="1" applyAlignment="1" applyProtection="1">
      <alignment horizontal="right" vertical="center"/>
    </xf>
    <xf numFmtId="0" fontId="8" fillId="14" borderId="0" xfId="0" applyFont="1" applyFill="1" applyAlignment="1" applyProtection="1">
      <alignment vertical="center"/>
    </xf>
    <xf numFmtId="0" fontId="8" fillId="14" borderId="0" xfId="0" applyFont="1" applyFill="1" applyBorder="1" applyAlignment="1" applyProtection="1">
      <alignment horizontal="center" vertical="center"/>
    </xf>
    <xf numFmtId="0" fontId="8" fillId="14" borderId="0" xfId="0" applyFont="1" applyFill="1" applyBorder="1" applyAlignment="1" applyProtection="1">
      <alignment vertical="center"/>
    </xf>
    <xf numFmtId="42" fontId="8" fillId="14" borderId="0" xfId="0" applyNumberFormat="1" applyFont="1" applyFill="1" applyBorder="1" applyAlignment="1" applyProtection="1">
      <alignment vertical="center"/>
    </xf>
    <xf numFmtId="0" fontId="11" fillId="14" borderId="0" xfId="0" applyFont="1" applyFill="1" applyBorder="1" applyAlignment="1" applyProtection="1">
      <alignment horizontal="center" vertical="center"/>
    </xf>
    <xf numFmtId="44" fontId="8" fillId="14" borderId="0" xfId="0" applyNumberFormat="1" applyFont="1" applyFill="1" applyBorder="1" applyAlignment="1" applyProtection="1">
      <alignment horizontal="center" vertical="center"/>
    </xf>
    <xf numFmtId="0" fontId="7" fillId="14" borderId="0" xfId="0" applyFont="1" applyFill="1" applyBorder="1" applyAlignment="1" applyProtection="1">
      <alignment vertical="top" wrapText="1"/>
    </xf>
    <xf numFmtId="0" fontId="26" fillId="14" borderId="0" xfId="0" applyFont="1" applyFill="1" applyBorder="1" applyAlignment="1" applyProtection="1">
      <alignment vertical="center"/>
    </xf>
    <xf numFmtId="0" fontId="26" fillId="14" borderId="13" xfId="0" applyFont="1" applyFill="1" applyBorder="1" applyAlignment="1" applyProtection="1">
      <alignment vertical="center"/>
    </xf>
    <xf numFmtId="0" fontId="8" fillId="11" borderId="4" xfId="0" applyFont="1" applyFill="1" applyBorder="1" applyAlignment="1" applyProtection="1">
      <alignment horizontal="center" vertical="center"/>
    </xf>
    <xf numFmtId="0" fontId="8" fillId="11" borderId="4" xfId="0" applyFont="1" applyFill="1" applyBorder="1" applyAlignment="1" applyProtection="1">
      <alignment vertical="center"/>
    </xf>
    <xf numFmtId="0" fontId="0" fillId="11" borderId="4" xfId="0" applyFill="1" applyBorder="1" applyProtection="1"/>
    <xf numFmtId="0" fontId="16" fillId="13" borderId="1" xfId="0" applyFont="1" applyFill="1" applyBorder="1" applyAlignment="1" applyProtection="1">
      <alignment horizontal="left" vertical="center" wrapText="1" indent="1"/>
    </xf>
    <xf numFmtId="0" fontId="81" fillId="13" borderId="1" xfId="0" applyFont="1" applyFill="1" applyBorder="1" applyAlignment="1" applyProtection="1">
      <alignment horizontal="center" vertical="center" wrapText="1"/>
    </xf>
    <xf numFmtId="0" fontId="16" fillId="13" borderId="1" xfId="0" applyFont="1" applyFill="1" applyBorder="1" applyAlignment="1" applyProtection="1">
      <alignment vertical="center" wrapText="1"/>
    </xf>
    <xf numFmtId="0" fontId="16" fillId="12" borderId="1" xfId="0" applyFont="1" applyFill="1" applyBorder="1" applyAlignment="1">
      <alignment horizontal="left" vertical="center" indent="1"/>
    </xf>
    <xf numFmtId="0" fontId="81" fillId="12" borderId="1" xfId="0" applyFont="1" applyFill="1" applyBorder="1" applyAlignment="1">
      <alignment horizontal="center" vertical="center"/>
    </xf>
    <xf numFmtId="0" fontId="16" fillId="12" borderId="1" xfId="0" applyFont="1" applyFill="1" applyBorder="1" applyAlignment="1">
      <alignment vertical="center"/>
    </xf>
    <xf numFmtId="0" fontId="16" fillId="12" borderId="1" xfId="0" applyFont="1" applyFill="1" applyBorder="1" applyAlignment="1" applyProtection="1">
      <alignment vertical="center" wrapText="1"/>
    </xf>
    <xf numFmtId="0" fontId="81" fillId="13" borderId="1" xfId="0" applyFont="1" applyFill="1" applyBorder="1" applyAlignment="1" applyProtection="1">
      <alignment horizontal="center" vertical="center"/>
    </xf>
    <xf numFmtId="0" fontId="16" fillId="14" borderId="1" xfId="0" applyFont="1" applyFill="1" applyBorder="1" applyAlignment="1" applyProtection="1">
      <alignment horizontal="left" vertical="center" wrapText="1" indent="1"/>
    </xf>
    <xf numFmtId="0" fontId="81" fillId="14" borderId="1" xfId="0" applyFont="1" applyFill="1" applyBorder="1" applyAlignment="1" applyProtection="1">
      <alignment horizontal="center" vertical="center" wrapText="1"/>
    </xf>
    <xf numFmtId="0" fontId="16" fillId="14" borderId="1" xfId="0" applyFont="1" applyFill="1" applyBorder="1" applyAlignment="1" applyProtection="1">
      <alignment vertical="center" wrapText="1"/>
    </xf>
    <xf numFmtId="0" fontId="8" fillId="15" borderId="0" xfId="0" applyFont="1" applyFill="1" applyBorder="1" applyAlignment="1" applyProtection="1">
      <alignment vertical="center"/>
    </xf>
    <xf numFmtId="0" fontId="33" fillId="15" borderId="0" xfId="0" applyFont="1" applyFill="1" applyBorder="1" applyAlignment="1" applyProtection="1">
      <alignment horizontal="left"/>
    </xf>
    <xf numFmtId="0" fontId="19" fillId="15" borderId="0" xfId="0" applyFont="1" applyFill="1" applyBorder="1" applyAlignment="1" applyProtection="1">
      <alignment vertical="center" wrapText="1"/>
    </xf>
    <xf numFmtId="0" fontId="8" fillId="15" borderId="0" xfId="0" applyFont="1" applyFill="1" applyBorder="1" applyAlignment="1" applyProtection="1">
      <alignment vertical="center"/>
      <protection locked="0"/>
    </xf>
    <xf numFmtId="0" fontId="8" fillId="15" borderId="0" xfId="0" applyFont="1" applyFill="1" applyBorder="1" applyAlignment="1" applyProtection="1">
      <alignment horizontal="center" vertical="center"/>
    </xf>
    <xf numFmtId="42" fontId="8" fillId="15" borderId="0" xfId="0" applyNumberFormat="1" applyFont="1" applyFill="1" applyBorder="1" applyAlignment="1" applyProtection="1">
      <alignment vertical="center"/>
    </xf>
    <xf numFmtId="0" fontId="8" fillId="15" borderId="10" xfId="0" applyFont="1" applyFill="1" applyBorder="1" applyAlignment="1" applyProtection="1">
      <alignment horizontal="center" vertical="center"/>
    </xf>
    <xf numFmtId="0" fontId="8" fillId="15" borderId="10" xfId="0" applyFont="1" applyFill="1" applyBorder="1" applyAlignment="1" applyProtection="1">
      <alignment vertical="center"/>
    </xf>
    <xf numFmtId="42" fontId="8" fillId="15" borderId="10" xfId="0" applyNumberFormat="1" applyFont="1" applyFill="1" applyBorder="1" applyAlignment="1" applyProtection="1">
      <alignment vertical="center"/>
    </xf>
    <xf numFmtId="0" fontId="8" fillId="15" borderId="4" xfId="0" applyFont="1" applyFill="1" applyBorder="1" applyAlignment="1" applyProtection="1">
      <alignment horizontal="center" vertical="center"/>
    </xf>
    <xf numFmtId="0" fontId="8" fillId="15" borderId="4" xfId="0" applyFont="1" applyFill="1" applyBorder="1" applyAlignment="1" applyProtection="1">
      <alignment vertical="center"/>
    </xf>
    <xf numFmtId="42" fontId="8" fillId="15" borderId="4" xfId="0" applyNumberFormat="1" applyFont="1" applyFill="1" applyBorder="1" applyAlignment="1" applyProtection="1">
      <alignment vertical="center"/>
    </xf>
    <xf numFmtId="0" fontId="19" fillId="15" borderId="0" xfId="0" applyFont="1" applyFill="1" applyBorder="1" applyAlignment="1" applyProtection="1">
      <alignment vertical="center"/>
    </xf>
    <xf numFmtId="0" fontId="21" fillId="15" borderId="0" xfId="0" applyFont="1" applyFill="1" applyBorder="1" applyAlignment="1" applyProtection="1">
      <alignment vertical="center"/>
    </xf>
    <xf numFmtId="0" fontId="37" fillId="15" borderId="0" xfId="0" applyFont="1" applyFill="1" applyAlignment="1" applyProtection="1">
      <alignment vertical="center"/>
    </xf>
    <xf numFmtId="0" fontId="16" fillId="15" borderId="1" xfId="0" applyFont="1" applyFill="1" applyBorder="1" applyAlignment="1">
      <alignment horizontal="left" vertical="center" indent="1"/>
    </xf>
    <xf numFmtId="0" fontId="81" fillId="15" borderId="1" xfId="0" applyFont="1" applyFill="1" applyBorder="1" applyAlignment="1">
      <alignment horizontal="center" vertical="center"/>
    </xf>
    <xf numFmtId="0" fontId="16" fillId="15" borderId="1" xfId="0" applyFont="1" applyFill="1" applyBorder="1" applyAlignment="1">
      <alignment vertical="center" wrapText="1"/>
    </xf>
    <xf numFmtId="0" fontId="16" fillId="15" borderId="1" xfId="0" applyFont="1" applyFill="1" applyBorder="1" applyAlignment="1">
      <alignment vertical="center"/>
    </xf>
    <xf numFmtId="0" fontId="16" fillId="15" borderId="1" xfId="0" applyFont="1" applyFill="1" applyBorder="1" applyAlignment="1" applyProtection="1">
      <alignment vertical="center" wrapText="1"/>
    </xf>
    <xf numFmtId="0" fontId="16" fillId="8" borderId="1" xfId="0" quotePrefix="1" applyFont="1" applyFill="1" applyBorder="1" applyAlignment="1">
      <alignment horizontal="left" vertical="center" indent="1"/>
    </xf>
    <xf numFmtId="0" fontId="19" fillId="15" borderId="0" xfId="0" applyFont="1" applyFill="1" applyBorder="1" applyAlignment="1" applyProtection="1"/>
    <xf numFmtId="0" fontId="21" fillId="15" borderId="0" xfId="0" applyFont="1" applyFill="1" applyBorder="1" applyAlignment="1" applyProtection="1"/>
    <xf numFmtId="0" fontId="37" fillId="15" borderId="0" xfId="0" applyFont="1" applyFill="1" applyAlignment="1" applyProtection="1"/>
    <xf numFmtId="0" fontId="0" fillId="11" borderId="0" xfId="0" applyFill="1" applyBorder="1" applyAlignment="1" applyProtection="1"/>
    <xf numFmtId="0" fontId="8" fillId="11" borderId="0" xfId="0" applyFont="1" applyFill="1" applyBorder="1" applyAlignment="1" applyProtection="1"/>
    <xf numFmtId="0" fontId="8" fillId="11" borderId="0" xfId="0" applyFont="1" applyFill="1" applyAlignment="1" applyProtection="1"/>
    <xf numFmtId="0" fontId="71" fillId="12" borderId="0" xfId="0" applyFont="1" applyFill="1" applyBorder="1" applyAlignment="1" applyProtection="1"/>
    <xf numFmtId="0" fontId="80" fillId="0" borderId="0" xfId="0" applyFont="1" applyAlignment="1">
      <alignment horizontal="center" vertical="center"/>
    </xf>
    <xf numFmtId="5" fontId="64" fillId="10" borderId="17" xfId="0" applyNumberFormat="1" applyFont="1" applyFill="1" applyBorder="1" applyAlignment="1" applyProtection="1">
      <alignment vertical="center"/>
      <protection locked="0"/>
    </xf>
    <xf numFmtId="5" fontId="64" fillId="10" borderId="20" xfId="0" applyNumberFormat="1" applyFont="1" applyFill="1" applyBorder="1" applyAlignment="1" applyProtection="1">
      <alignment vertical="center"/>
      <protection locked="0"/>
    </xf>
    <xf numFmtId="5" fontId="64" fillId="10" borderId="18" xfId="0" applyNumberFormat="1" applyFont="1" applyFill="1" applyBorder="1" applyAlignment="1" applyProtection="1">
      <alignment vertical="center"/>
      <protection locked="0"/>
    </xf>
    <xf numFmtId="5" fontId="72" fillId="5" borderId="18" xfId="0" applyNumberFormat="1" applyFont="1" applyFill="1" applyBorder="1" applyAlignment="1" applyProtection="1">
      <alignment vertical="center"/>
    </xf>
    <xf numFmtId="5" fontId="72" fillId="5" borderId="15" xfId="0" applyNumberFormat="1" applyFont="1" applyFill="1" applyBorder="1" applyAlignment="1" applyProtection="1">
      <alignment vertical="center"/>
    </xf>
    <xf numFmtId="4" fontId="41" fillId="5" borderId="15" xfId="0" applyNumberFormat="1" applyFont="1" applyFill="1" applyBorder="1" applyAlignment="1" applyProtection="1">
      <alignment horizontal="center" vertical="center"/>
    </xf>
    <xf numFmtId="0" fontId="82" fillId="0" borderId="6" xfId="0" applyFont="1" applyBorder="1" applyAlignment="1" applyProtection="1">
      <alignment horizontal="right" vertical="center" indent="1"/>
      <protection locked="0"/>
    </xf>
    <xf numFmtId="0" fontId="82" fillId="0" borderId="7" xfId="0" applyFont="1" applyBorder="1" applyAlignment="1" applyProtection="1">
      <alignment horizontal="right" vertical="center" indent="1"/>
      <protection locked="0"/>
    </xf>
    <xf numFmtId="0" fontId="82" fillId="0" borderId="8" xfId="0" applyFont="1" applyBorder="1" applyAlignment="1" applyProtection="1">
      <alignment horizontal="right" vertical="center" indent="1"/>
      <protection locked="0"/>
    </xf>
    <xf numFmtId="0" fontId="82" fillId="0" borderId="9" xfId="0" applyFont="1" applyBorder="1" applyAlignment="1" applyProtection="1">
      <alignment horizontal="right" vertical="center" indent="1"/>
      <protection locked="0"/>
    </xf>
    <xf numFmtId="0" fontId="82" fillId="0" borderId="10" xfId="0" applyFont="1" applyBorder="1" applyAlignment="1" applyProtection="1">
      <alignment horizontal="right" vertical="center" indent="1"/>
      <protection locked="0"/>
    </xf>
    <xf numFmtId="0" fontId="82" fillId="0" borderId="11" xfId="0" applyFont="1" applyBorder="1" applyAlignment="1" applyProtection="1">
      <alignment horizontal="right" vertical="center" indent="1"/>
      <protection locked="0"/>
    </xf>
    <xf numFmtId="0" fontId="85" fillId="8" borderId="0" xfId="0" applyFont="1" applyFill="1" applyBorder="1" applyAlignment="1" applyProtection="1">
      <alignment horizontal="center" vertical="center"/>
    </xf>
    <xf numFmtId="0" fontId="67" fillId="8" borderId="14" xfId="0" applyFont="1" applyFill="1" applyBorder="1" applyAlignment="1" applyProtection="1">
      <alignment horizontal="center" vertical="center"/>
      <protection locked="0"/>
    </xf>
    <xf numFmtId="0" fontId="67" fillId="8" borderId="2" xfId="0" applyFont="1" applyFill="1" applyBorder="1" applyAlignment="1" applyProtection="1">
      <alignment horizontal="center" vertical="center"/>
      <protection locked="0"/>
    </xf>
    <xf numFmtId="5" fontId="64" fillId="10" borderId="17" xfId="0" applyNumberFormat="1" applyFont="1" applyFill="1" applyBorder="1" applyAlignment="1" applyProtection="1">
      <alignment vertical="center"/>
    </xf>
    <xf numFmtId="5" fontId="64" fillId="10" borderId="20" xfId="0" applyNumberFormat="1" applyFont="1" applyFill="1" applyBorder="1" applyAlignment="1" applyProtection="1">
      <alignment vertical="center"/>
    </xf>
    <xf numFmtId="5" fontId="64" fillId="10" borderId="18" xfId="0" applyNumberFormat="1" applyFont="1" applyFill="1" applyBorder="1" applyAlignment="1" applyProtection="1">
      <alignment vertical="center"/>
    </xf>
    <xf numFmtId="168" fontId="64" fillId="0" borderId="3" xfId="0" applyNumberFormat="1" applyFont="1" applyFill="1" applyBorder="1" applyAlignment="1" applyProtection="1">
      <alignment horizontal="center" vertical="center"/>
      <protection locked="0"/>
    </xf>
    <xf numFmtId="168" fontId="64" fillId="0" borderId="4" xfId="0" applyNumberFormat="1" applyFont="1" applyFill="1" applyBorder="1" applyAlignment="1" applyProtection="1">
      <alignment horizontal="center" vertical="center"/>
      <protection locked="0"/>
    </xf>
    <xf numFmtId="168" fontId="64" fillId="0" borderId="5" xfId="0" applyNumberFormat="1" applyFont="1" applyFill="1" applyBorder="1" applyAlignment="1" applyProtection="1">
      <alignment horizontal="center" vertical="center"/>
      <protection locked="0"/>
    </xf>
    <xf numFmtId="0" fontId="40" fillId="5" borderId="15" xfId="0" applyFont="1" applyFill="1" applyBorder="1" applyAlignment="1" applyProtection="1">
      <alignment horizontal="center" vertical="center"/>
    </xf>
    <xf numFmtId="5" fontId="21" fillId="12" borderId="0" xfId="0" applyNumberFormat="1" applyFont="1" applyFill="1" applyBorder="1" applyAlignment="1" applyProtection="1">
      <alignment vertical="center"/>
    </xf>
    <xf numFmtId="5" fontId="64" fillId="0" borderId="3" xfId="0" applyNumberFormat="1" applyFont="1" applyFill="1" applyBorder="1" applyAlignment="1" applyProtection="1">
      <alignment horizontal="right" vertical="center" indent="1"/>
      <protection locked="0"/>
    </xf>
    <xf numFmtId="5" fontId="64" fillId="0" borderId="4" xfId="0" applyNumberFormat="1" applyFont="1" applyFill="1" applyBorder="1" applyAlignment="1" applyProtection="1">
      <alignment horizontal="right" vertical="center" indent="1"/>
      <protection locked="0"/>
    </xf>
    <xf numFmtId="5" fontId="64" fillId="0" borderId="5" xfId="0" applyNumberFormat="1" applyFont="1" applyFill="1" applyBorder="1" applyAlignment="1" applyProtection="1">
      <alignment horizontal="right" vertical="center" indent="1"/>
      <protection locked="0"/>
    </xf>
    <xf numFmtId="0" fontId="26" fillId="12" borderId="4" xfId="0" applyFont="1" applyFill="1" applyBorder="1" applyAlignment="1" applyProtection="1">
      <alignment horizontal="right" vertical="center" indent="1"/>
    </xf>
    <xf numFmtId="0" fontId="69" fillId="0" borderId="0" xfId="0" applyFont="1" applyAlignment="1" applyProtection="1">
      <alignment horizontal="right" vertical="center" wrapText="1" indent="1"/>
    </xf>
    <xf numFmtId="0" fontId="69" fillId="0" borderId="0" xfId="0" applyFont="1" applyBorder="1" applyAlignment="1" applyProtection="1">
      <alignment horizontal="right" vertical="center" wrapText="1" indent="1"/>
    </xf>
    <xf numFmtId="0" fontId="82" fillId="0" borderId="3" xfId="0" applyFont="1" applyFill="1" applyBorder="1" applyAlignment="1" applyProtection="1">
      <alignment horizontal="left" vertical="center" wrapText="1" indent="1"/>
      <protection locked="0"/>
    </xf>
    <xf numFmtId="0" fontId="82" fillId="0" borderId="4" xfId="0" applyFont="1" applyFill="1" applyBorder="1" applyAlignment="1" applyProtection="1">
      <alignment horizontal="left" vertical="center" wrapText="1" indent="1"/>
      <protection locked="0"/>
    </xf>
    <xf numFmtId="0" fontId="82" fillId="0" borderId="5" xfId="0" applyFont="1" applyFill="1" applyBorder="1" applyAlignment="1" applyProtection="1">
      <alignment horizontal="left" vertical="center" wrapText="1" indent="1"/>
      <protection locked="0"/>
    </xf>
    <xf numFmtId="0" fontId="62" fillId="0" borderId="17" xfId="0" applyFont="1" applyFill="1" applyBorder="1" applyAlignment="1" applyProtection="1">
      <alignment horizontal="left" vertical="center" indent="1"/>
      <protection locked="0"/>
    </xf>
    <xf numFmtId="0" fontId="62" fillId="0" borderId="20" xfId="0" applyFont="1" applyFill="1" applyBorder="1" applyAlignment="1" applyProtection="1">
      <alignment horizontal="left" vertical="center" indent="1"/>
      <protection locked="0"/>
    </xf>
    <xf numFmtId="0" fontId="62" fillId="0" borderId="18" xfId="0" applyFont="1" applyFill="1" applyBorder="1" applyAlignment="1" applyProtection="1">
      <alignment horizontal="left" vertical="center" indent="1"/>
      <protection locked="0"/>
    </xf>
    <xf numFmtId="0" fontId="69" fillId="8" borderId="16" xfId="0" applyFont="1" applyFill="1" applyBorder="1" applyAlignment="1" applyProtection="1">
      <alignment horizontal="center" vertical="top" wrapText="1"/>
      <protection locked="0"/>
    </xf>
    <xf numFmtId="0" fontId="64" fillId="0" borderId="15" xfId="0" applyFont="1" applyFill="1" applyBorder="1" applyAlignment="1" applyProtection="1">
      <alignment horizontal="center" vertical="center"/>
    </xf>
    <xf numFmtId="0" fontId="64" fillId="0" borderId="17" xfId="0" applyFont="1" applyFill="1" applyBorder="1" applyAlignment="1" applyProtection="1">
      <alignment horizontal="center" vertical="center"/>
    </xf>
    <xf numFmtId="7" fontId="64" fillId="0" borderId="17" xfId="0" applyNumberFormat="1" applyFont="1" applyFill="1" applyBorder="1" applyAlignment="1" applyProtection="1">
      <alignment vertical="center"/>
    </xf>
    <xf numFmtId="7" fontId="64" fillId="0" borderId="20" xfId="0" applyNumberFormat="1" applyFont="1" applyFill="1" applyBorder="1" applyAlignment="1" applyProtection="1">
      <alignment vertical="center"/>
    </xf>
    <xf numFmtId="0" fontId="73" fillId="0" borderId="20" xfId="0" applyFont="1" applyFill="1" applyBorder="1" applyAlignment="1" applyProtection="1">
      <alignment horizontal="left" vertical="center"/>
    </xf>
    <xf numFmtId="0" fontId="73" fillId="0" borderId="18" xfId="0" applyFont="1" applyFill="1" applyBorder="1" applyAlignment="1" applyProtection="1">
      <alignment horizontal="left" vertical="center"/>
    </xf>
    <xf numFmtId="1" fontId="64" fillId="0" borderId="1" xfId="0" applyNumberFormat="1" applyFont="1" applyFill="1" applyBorder="1" applyAlignment="1" applyProtection="1">
      <alignment horizontal="center" vertical="center"/>
    </xf>
    <xf numFmtId="167" fontId="41" fillId="5" borderId="1" xfId="0" applyNumberFormat="1" applyFont="1" applyFill="1" applyBorder="1" applyAlignment="1" applyProtection="1">
      <alignment horizontal="center"/>
    </xf>
    <xf numFmtId="5" fontId="72" fillId="5" borderId="1" xfId="0" applyNumberFormat="1" applyFont="1" applyFill="1" applyBorder="1" applyAlignment="1" applyProtection="1"/>
    <xf numFmtId="0" fontId="64" fillId="0" borderId="17" xfId="0" applyFont="1" applyFill="1" applyBorder="1" applyAlignment="1" applyProtection="1">
      <alignment horizontal="center" vertical="center"/>
      <protection locked="0"/>
    </xf>
    <xf numFmtId="0" fontId="64" fillId="0" borderId="20" xfId="0" applyFont="1" applyFill="1" applyBorder="1" applyAlignment="1" applyProtection="1">
      <alignment horizontal="center" vertical="center"/>
      <protection locked="0"/>
    </xf>
    <xf numFmtId="1" fontId="64" fillId="0" borderId="1" xfId="0" applyNumberFormat="1" applyFont="1" applyFill="1" applyBorder="1" applyAlignment="1" applyProtection="1">
      <alignment horizontal="center" vertical="center"/>
      <protection locked="0"/>
    </xf>
    <xf numFmtId="0" fontId="69" fillId="11" borderId="0" xfId="0" applyFont="1" applyFill="1" applyBorder="1" applyAlignment="1" applyProtection="1">
      <alignment horizontal="center" vertical="center" wrapText="1"/>
    </xf>
    <xf numFmtId="37" fontId="64" fillId="0" borderId="17" xfId="0" applyNumberFormat="1" applyFont="1" applyFill="1" applyBorder="1" applyAlignment="1" applyProtection="1">
      <alignment horizontal="right" vertical="center"/>
    </xf>
    <xf numFmtId="37" fontId="64" fillId="0" borderId="20" xfId="0" applyNumberFormat="1" applyFont="1" applyFill="1" applyBorder="1" applyAlignment="1" applyProtection="1">
      <alignment horizontal="right" vertical="center"/>
    </xf>
    <xf numFmtId="0" fontId="8" fillId="11" borderId="10" xfId="0" applyFont="1" applyFill="1" applyBorder="1" applyAlignment="1" applyProtection="1">
      <alignment horizontal="center" vertical="center" wrapText="1"/>
    </xf>
    <xf numFmtId="0" fontId="8" fillId="11" borderId="0" xfId="0" applyFont="1" applyFill="1" applyBorder="1" applyAlignment="1" applyProtection="1">
      <alignment horizontal="center" vertical="center" wrapText="1"/>
    </xf>
    <xf numFmtId="5" fontId="64" fillId="0" borderId="1" xfId="0" applyNumberFormat="1" applyFont="1" applyFill="1" applyBorder="1" applyAlignment="1" applyProtection="1">
      <alignment vertical="center"/>
    </xf>
    <xf numFmtId="5" fontId="64" fillId="0" borderId="1" xfId="0" applyNumberFormat="1" applyFont="1" applyFill="1" applyBorder="1" applyAlignment="1" applyProtection="1">
      <alignment vertical="center"/>
      <protection locked="0"/>
    </xf>
    <xf numFmtId="37" fontId="72" fillId="5" borderId="17" xfId="0" applyNumberFormat="1" applyFont="1" applyFill="1" applyBorder="1" applyAlignment="1" applyProtection="1">
      <alignment horizontal="right" vertical="center"/>
    </xf>
    <xf numFmtId="37" fontId="72" fillId="5" borderId="20" xfId="0" applyNumberFormat="1" applyFont="1" applyFill="1" applyBorder="1" applyAlignment="1" applyProtection="1">
      <alignment horizontal="right" vertical="center"/>
    </xf>
    <xf numFmtId="0" fontId="72" fillId="5" borderId="20"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0" fontId="33" fillId="15" borderId="0" xfId="0" applyFont="1" applyFill="1" applyBorder="1" applyAlignment="1" applyProtection="1">
      <alignment horizontal="left"/>
    </xf>
    <xf numFmtId="0" fontId="64" fillId="0" borderId="15" xfId="0" applyFont="1" applyFill="1" applyBorder="1" applyAlignment="1" applyProtection="1">
      <alignment horizontal="right" vertical="center" indent="1"/>
      <protection locked="0"/>
    </xf>
    <xf numFmtId="0" fontId="64" fillId="0" borderId="15" xfId="0" applyFont="1" applyFill="1" applyBorder="1" applyAlignment="1" applyProtection="1">
      <alignment horizontal="center" vertical="center"/>
      <protection locked="0"/>
    </xf>
    <xf numFmtId="0" fontId="69" fillId="11" borderId="0" xfId="0" applyFont="1" applyFill="1" applyBorder="1" applyAlignment="1" applyProtection="1">
      <alignment horizontal="right" vertical="center" indent="1"/>
    </xf>
    <xf numFmtId="0" fontId="69" fillId="11" borderId="19" xfId="0" applyFont="1" applyFill="1" applyBorder="1" applyAlignment="1" applyProtection="1">
      <alignment horizontal="right" vertical="center" indent="1"/>
    </xf>
    <xf numFmtId="0" fontId="72" fillId="5" borderId="1" xfId="0" applyFont="1" applyFill="1" applyBorder="1" applyAlignment="1" applyProtection="1">
      <alignment horizontal="center"/>
    </xf>
    <xf numFmtId="0" fontId="8" fillId="11" borderId="0" xfId="0" applyFont="1" applyFill="1" applyBorder="1" applyAlignment="1" applyProtection="1">
      <alignment horizontal="right" vertical="center" indent="1"/>
    </xf>
    <xf numFmtId="0" fontId="73" fillId="0" borderId="20" xfId="0" applyFont="1" applyFill="1" applyBorder="1" applyAlignment="1" applyProtection="1">
      <alignment horizontal="left" vertical="center"/>
      <protection locked="0"/>
    </xf>
    <xf numFmtId="0" fontId="73" fillId="0" borderId="18" xfId="0" applyFont="1" applyFill="1" applyBorder="1" applyAlignment="1" applyProtection="1">
      <alignment horizontal="left" vertical="center"/>
      <protection locked="0"/>
    </xf>
    <xf numFmtId="166" fontId="62" fillId="0" borderId="1" xfId="0" applyNumberFormat="1" applyFont="1" applyFill="1" applyBorder="1" applyAlignment="1" applyProtection="1">
      <alignment horizontal="center" vertical="center"/>
      <protection locked="0"/>
    </xf>
    <xf numFmtId="0" fontId="8" fillId="12" borderId="0" xfId="0" applyFont="1" applyFill="1" applyBorder="1" applyAlignment="1" applyProtection="1">
      <alignment horizontal="left" vertical="top"/>
    </xf>
    <xf numFmtId="37" fontId="64" fillId="0" borderId="17" xfId="0" applyNumberFormat="1" applyFont="1" applyFill="1" applyBorder="1" applyAlignment="1" applyProtection="1">
      <alignment horizontal="right" vertical="center"/>
      <protection locked="0"/>
    </xf>
    <xf numFmtId="37" fontId="64" fillId="0" borderId="20" xfId="0" applyNumberFormat="1" applyFont="1" applyFill="1" applyBorder="1" applyAlignment="1" applyProtection="1">
      <alignment horizontal="right" vertical="center"/>
      <protection locked="0"/>
    </xf>
    <xf numFmtId="7" fontId="64" fillId="0" borderId="17" xfId="0" applyNumberFormat="1" applyFont="1" applyFill="1" applyBorder="1" applyAlignment="1" applyProtection="1">
      <alignment vertical="center"/>
      <protection locked="0"/>
    </xf>
    <xf numFmtId="7" fontId="64" fillId="0" borderId="20" xfId="0" applyNumberFormat="1" applyFont="1" applyFill="1" applyBorder="1" applyAlignment="1" applyProtection="1">
      <alignment vertical="center"/>
      <protection locked="0"/>
    </xf>
    <xf numFmtId="0" fontId="19" fillId="12" borderId="0" xfId="0" applyFont="1" applyFill="1" applyBorder="1" applyAlignment="1" applyProtection="1">
      <alignment horizontal="left"/>
    </xf>
    <xf numFmtId="0" fontId="69" fillId="12" borderId="0" xfId="0" applyFont="1" applyFill="1" applyBorder="1" applyAlignment="1" applyProtection="1">
      <alignment horizontal="left" vertical="top"/>
    </xf>
    <xf numFmtId="0" fontId="69" fillId="12" borderId="13" xfId="0" applyFont="1" applyFill="1" applyBorder="1" applyAlignment="1" applyProtection="1">
      <alignment horizontal="left" vertical="top"/>
    </xf>
    <xf numFmtId="0" fontId="33" fillId="12" borderId="0" xfId="0" applyFont="1" applyFill="1" applyBorder="1" applyAlignment="1" applyProtection="1">
      <alignment horizontal="left" vertical="center"/>
    </xf>
    <xf numFmtId="0" fontId="69" fillId="15" borderId="16" xfId="0" applyFont="1" applyFill="1" applyBorder="1" applyAlignment="1" applyProtection="1">
      <alignment horizontal="center" vertical="top" wrapText="1"/>
    </xf>
    <xf numFmtId="0" fontId="8" fillId="15" borderId="16" xfId="0" applyFont="1" applyFill="1" applyBorder="1" applyAlignment="1" applyProtection="1">
      <alignment horizontal="center" vertical="top" wrapText="1"/>
    </xf>
    <xf numFmtId="4" fontId="41" fillId="5" borderId="1" xfId="0" applyNumberFormat="1" applyFont="1" applyFill="1" applyBorder="1" applyAlignment="1" applyProtection="1">
      <alignment horizontal="center"/>
    </xf>
    <xf numFmtId="3" fontId="21" fillId="15" borderId="0" xfId="0" applyNumberFormat="1" applyFont="1" applyFill="1" applyBorder="1" applyAlignment="1" applyProtection="1">
      <alignment vertical="center"/>
    </xf>
    <xf numFmtId="3" fontId="21" fillId="15" borderId="0" xfId="0" applyNumberFormat="1" applyFont="1" applyFill="1" applyBorder="1" applyAlignment="1" applyProtection="1">
      <alignment horizontal="right"/>
    </xf>
    <xf numFmtId="5" fontId="21" fillId="15" borderId="0" xfId="0" applyNumberFormat="1" applyFont="1" applyFill="1" applyBorder="1" applyAlignment="1" applyProtection="1">
      <alignment vertical="center"/>
    </xf>
    <xf numFmtId="5" fontId="21" fillId="15" borderId="0" xfId="0" applyNumberFormat="1" applyFont="1" applyFill="1" applyBorder="1" applyAlignment="1" applyProtection="1">
      <alignment horizontal="right"/>
    </xf>
    <xf numFmtId="0" fontId="21" fillId="15" borderId="0" xfId="0" applyFont="1" applyFill="1" applyBorder="1" applyAlignment="1" applyProtection="1">
      <alignment horizontal="left"/>
    </xf>
    <xf numFmtId="0" fontId="21" fillId="15" borderId="0" xfId="0" applyFont="1" applyFill="1" applyBorder="1" applyAlignment="1" applyProtection="1">
      <alignment horizontal="left" vertical="center"/>
    </xf>
    <xf numFmtId="0" fontId="33" fillId="11" borderId="0" xfId="0" applyFont="1" applyFill="1" applyBorder="1" applyAlignment="1" applyProtection="1">
      <alignment horizontal="left"/>
    </xf>
    <xf numFmtId="0" fontId="69" fillId="11" borderId="10" xfId="0" applyFont="1" applyFill="1" applyBorder="1" applyAlignment="1" applyProtection="1">
      <alignment horizontal="center" vertical="center" wrapText="1"/>
    </xf>
    <xf numFmtId="0" fontId="64" fillId="0" borderId="1" xfId="0" applyFont="1" applyFill="1" applyBorder="1" applyAlignment="1" applyProtection="1">
      <alignment horizontal="left" vertical="center" indent="1"/>
    </xf>
    <xf numFmtId="0" fontId="64" fillId="0" borderId="3" xfId="0" applyFont="1" applyFill="1" applyBorder="1" applyAlignment="1" applyProtection="1">
      <alignment horizontal="left" vertical="center" indent="1"/>
    </xf>
    <xf numFmtId="0" fontId="64" fillId="0" borderId="1" xfId="0" applyFont="1" applyFill="1" applyBorder="1" applyAlignment="1" applyProtection="1">
      <alignment horizontal="left" vertical="center" indent="1"/>
      <protection locked="0"/>
    </xf>
    <xf numFmtId="0" fontId="64" fillId="0" borderId="3" xfId="0" applyFont="1" applyFill="1" applyBorder="1" applyAlignment="1" applyProtection="1">
      <alignment horizontal="left" vertical="center" indent="1"/>
      <protection locked="0"/>
    </xf>
    <xf numFmtId="5" fontId="21" fillId="12" borderId="0" xfId="0" applyNumberFormat="1" applyFont="1" applyFill="1" applyBorder="1" applyAlignment="1" applyProtection="1">
      <alignment horizontal="right"/>
    </xf>
    <xf numFmtId="0" fontId="8" fillId="0" borderId="0" xfId="0" applyFont="1" applyAlignment="1" applyProtection="1">
      <alignment horizontal="right" vertical="center" indent="1"/>
    </xf>
    <xf numFmtId="0" fontId="69" fillId="0" borderId="0" xfId="0" applyFont="1" applyFill="1" applyBorder="1" applyAlignment="1" applyProtection="1">
      <alignment horizontal="right" vertical="center" indent="1"/>
    </xf>
    <xf numFmtId="165" fontId="64" fillId="0" borderId="3" xfId="0" applyNumberFormat="1" applyFont="1" applyFill="1" applyBorder="1" applyAlignment="1" applyProtection="1">
      <alignment horizontal="left" vertical="center" indent="1"/>
      <protection locked="0"/>
    </xf>
    <xf numFmtId="165" fontId="64" fillId="0" borderId="4" xfId="0" applyNumberFormat="1" applyFont="1" applyFill="1" applyBorder="1" applyAlignment="1" applyProtection="1">
      <alignment horizontal="left" vertical="center" indent="1"/>
      <protection locked="0"/>
    </xf>
    <xf numFmtId="165" fontId="64" fillId="0" borderId="5" xfId="0" applyNumberFormat="1" applyFont="1" applyFill="1" applyBorder="1" applyAlignment="1" applyProtection="1">
      <alignment horizontal="left" vertical="center" indent="1"/>
      <protection locked="0"/>
    </xf>
    <xf numFmtId="0" fontId="68" fillId="0" borderId="0" xfId="0" applyFont="1" applyFill="1" applyBorder="1" applyAlignment="1" applyProtection="1">
      <alignment horizontal="left" vertical="center"/>
    </xf>
    <xf numFmtId="0" fontId="69" fillId="0" borderId="0" xfId="0" applyFont="1" applyAlignment="1" applyProtection="1">
      <alignment horizontal="right" vertical="center" indent="1"/>
    </xf>
    <xf numFmtId="0" fontId="64" fillId="0" borderId="4" xfId="0" applyFont="1" applyFill="1" applyBorder="1" applyAlignment="1" applyProtection="1">
      <alignment horizontal="left" vertical="center" indent="1"/>
      <protection locked="0"/>
    </xf>
    <xf numFmtId="0" fontId="64" fillId="0" borderId="5" xfId="0" applyFont="1" applyFill="1" applyBorder="1" applyAlignment="1" applyProtection="1">
      <alignment horizontal="left" vertical="center" indent="1"/>
      <protection locked="0"/>
    </xf>
    <xf numFmtId="0" fontId="33" fillId="8" borderId="0" xfId="0" applyFont="1" applyFill="1" applyBorder="1" applyAlignment="1" applyProtection="1">
      <alignment horizontal="left" vertical="center"/>
    </xf>
    <xf numFmtId="0" fontId="69" fillId="8" borderId="0" xfId="0" applyFont="1" applyFill="1" applyBorder="1" applyAlignment="1" applyProtection="1">
      <alignment horizontal="right" vertical="center" wrapText="1" indent="1"/>
    </xf>
    <xf numFmtId="0" fontId="69" fillId="8" borderId="16" xfId="0" applyFont="1" applyFill="1" applyBorder="1" applyAlignment="1" applyProtection="1">
      <alignment horizontal="right" vertical="center" wrapText="1" indent="1"/>
    </xf>
    <xf numFmtId="0" fontId="62" fillId="0" borderId="17" xfId="0" applyFont="1" applyFill="1" applyBorder="1" applyAlignment="1" applyProtection="1">
      <alignment horizontal="left" vertical="center" indent="1"/>
    </xf>
    <xf numFmtId="0" fontId="62" fillId="0" borderId="20" xfId="0" applyFont="1" applyFill="1" applyBorder="1" applyAlignment="1" applyProtection="1">
      <alignment horizontal="left" vertical="center" indent="1"/>
    </xf>
    <xf numFmtId="0" fontId="62" fillId="0" borderId="18" xfId="0" applyFont="1" applyFill="1" applyBorder="1" applyAlignment="1" applyProtection="1">
      <alignment horizontal="left" vertical="center" indent="1"/>
    </xf>
    <xf numFmtId="0" fontId="80" fillId="0" borderId="0" xfId="0" applyFont="1" applyAlignment="1" applyProtection="1">
      <alignment horizontal="center" wrapText="1"/>
    </xf>
    <xf numFmtId="0" fontId="77" fillId="0" borderId="0" xfId="0" applyFont="1" applyAlignment="1" applyProtection="1">
      <alignment horizontal="center" wrapText="1"/>
    </xf>
    <xf numFmtId="0" fontId="69" fillId="0" borderId="10" xfId="0" applyFont="1" applyFill="1" applyBorder="1" applyAlignment="1" applyProtection="1">
      <alignment horizontal="right" vertical="center"/>
    </xf>
    <xf numFmtId="0" fontId="40" fillId="5" borderId="15" xfId="0" applyFont="1" applyFill="1" applyBorder="1" applyAlignment="1" applyProtection="1">
      <alignment horizontal="right" vertical="center" indent="1"/>
      <protection locked="0"/>
    </xf>
    <xf numFmtId="0" fontId="69" fillId="12" borderId="0" xfId="0" applyFont="1" applyFill="1" applyBorder="1" applyAlignment="1" applyProtection="1">
      <alignment horizontal="left" vertical="center"/>
    </xf>
    <xf numFmtId="0" fontId="69" fillId="12" borderId="13" xfId="0" applyFont="1" applyFill="1" applyBorder="1" applyAlignment="1" applyProtection="1">
      <alignment horizontal="left" vertical="center"/>
    </xf>
    <xf numFmtId="0" fontId="76" fillId="0" borderId="0" xfId="0" applyFont="1" applyAlignment="1">
      <alignment horizontal="center"/>
    </xf>
    <xf numFmtId="0" fontId="77" fillId="0" borderId="0" xfId="0" applyFont="1" applyAlignment="1">
      <alignment horizontal="center" vertical="center"/>
    </xf>
    <xf numFmtId="0" fontId="69" fillId="8" borderId="0" xfId="0" applyFont="1" applyFill="1" applyBorder="1" applyAlignment="1" applyProtection="1">
      <alignment horizontal="center" wrapText="1"/>
    </xf>
    <xf numFmtId="0" fontId="69" fillId="8" borderId="0" xfId="0" applyFont="1" applyFill="1" applyBorder="1" applyAlignment="1" applyProtection="1">
      <alignment horizontal="center" vertical="center" wrapText="1"/>
      <protection locked="0"/>
    </xf>
    <xf numFmtId="0" fontId="69" fillId="8" borderId="16" xfId="0" applyFont="1" applyFill="1" applyBorder="1" applyAlignment="1" applyProtection="1">
      <alignment horizontal="center" vertical="center" wrapText="1"/>
      <protection locked="0"/>
    </xf>
    <xf numFmtId="0" fontId="69" fillId="8" borderId="0" xfId="0" applyFont="1" applyFill="1" applyBorder="1" applyAlignment="1" applyProtection="1">
      <alignment horizontal="left" wrapText="1" indent="1"/>
    </xf>
    <xf numFmtId="0" fontId="69" fillId="8" borderId="0" xfId="0" applyFont="1" applyFill="1" applyBorder="1" applyAlignment="1" applyProtection="1">
      <alignment horizontal="center" vertical="center" wrapText="1"/>
    </xf>
    <xf numFmtId="0" fontId="69" fillId="8" borderId="16" xfId="0" applyFont="1" applyFill="1" applyBorder="1" applyAlignment="1" applyProtection="1">
      <alignment horizontal="center" vertical="center" wrapText="1"/>
    </xf>
    <xf numFmtId="0" fontId="69" fillId="8" borderId="16" xfId="0" applyFont="1" applyFill="1" applyBorder="1" applyAlignment="1" applyProtection="1">
      <alignment horizontal="center" vertical="top" wrapText="1"/>
    </xf>
    <xf numFmtId="0" fontId="20" fillId="0" borderId="0" xfId="0" applyFont="1" applyFill="1" applyBorder="1" applyAlignment="1" applyProtection="1">
      <alignment horizontal="left" vertical="center"/>
    </xf>
    <xf numFmtId="0" fontId="20" fillId="8" borderId="16" xfId="0" applyFont="1" applyFill="1" applyBorder="1" applyAlignment="1" applyProtection="1">
      <alignment horizontal="left" vertical="top" wrapText="1" indent="1"/>
      <protection locked="0"/>
    </xf>
    <xf numFmtId="0" fontId="69" fillId="11" borderId="16" xfId="0" applyFont="1" applyFill="1" applyBorder="1" applyAlignment="1" applyProtection="1">
      <alignment horizontal="center" vertical="center"/>
    </xf>
    <xf numFmtId="0" fontId="69" fillId="11" borderId="10" xfId="0" applyFont="1" applyFill="1" applyBorder="1" applyAlignment="1" applyProtection="1">
      <alignment horizontal="left" vertical="center" wrapText="1" indent="1"/>
    </xf>
    <xf numFmtId="0" fontId="69" fillId="15" borderId="0" xfId="0" applyFont="1" applyFill="1" applyBorder="1" applyAlignment="1" applyProtection="1">
      <alignment horizontal="center" vertical="center" wrapText="1"/>
    </xf>
    <xf numFmtId="0" fontId="69" fillId="15" borderId="16" xfId="0" applyFont="1" applyFill="1" applyBorder="1" applyAlignment="1" applyProtection="1">
      <alignment horizontal="center" vertical="center" wrapText="1"/>
    </xf>
    <xf numFmtId="0" fontId="69" fillId="15" borderId="0" xfId="0" applyFont="1" applyFill="1" applyBorder="1" applyAlignment="1" applyProtection="1">
      <alignment horizontal="right" vertical="center" wrapText="1" indent="1"/>
    </xf>
    <xf numFmtId="0" fontId="69" fillId="15" borderId="16" xfId="0" applyFont="1" applyFill="1" applyBorder="1" applyAlignment="1" applyProtection="1">
      <alignment horizontal="right" vertical="center" wrapText="1" indent="1"/>
    </xf>
    <xf numFmtId="0" fontId="69" fillId="15" borderId="0" xfId="0" applyFont="1" applyFill="1" applyBorder="1" applyAlignment="1" applyProtection="1">
      <alignment horizontal="center" wrapText="1"/>
    </xf>
    <xf numFmtId="0" fontId="8" fillId="15" borderId="0" xfId="0" applyFont="1" applyFill="1" applyBorder="1" applyAlignment="1" applyProtection="1">
      <alignment horizontal="center" wrapText="1"/>
    </xf>
    <xf numFmtId="0" fontId="8" fillId="15" borderId="0" xfId="0" applyFont="1" applyFill="1" applyBorder="1" applyAlignment="1" applyProtection="1">
      <alignment horizontal="center" vertical="center" wrapText="1"/>
    </xf>
    <xf numFmtId="0" fontId="8" fillId="15" borderId="16" xfId="0" applyFont="1" applyFill="1" applyBorder="1" applyAlignment="1" applyProtection="1">
      <alignment horizontal="center" vertical="center" wrapText="1"/>
    </xf>
    <xf numFmtId="0" fontId="70" fillId="0" borderId="1" xfId="0" applyFont="1" applyFill="1" applyBorder="1" applyAlignment="1" applyProtection="1">
      <alignment horizontal="center" vertical="center"/>
      <protection locked="0"/>
    </xf>
    <xf numFmtId="0" fontId="26" fillId="12" borderId="10" xfId="0" applyFont="1" applyFill="1" applyBorder="1" applyAlignment="1" applyProtection="1">
      <alignment horizontal="right" vertical="center" indent="1"/>
    </xf>
    <xf numFmtId="0" fontId="33" fillId="14" borderId="0" xfId="0" applyFont="1" applyFill="1" applyBorder="1" applyAlignment="1" applyProtection="1">
      <alignment horizontal="left"/>
    </xf>
    <xf numFmtId="0" fontId="69" fillId="14" borderId="0" xfId="0" applyFont="1" applyFill="1" applyBorder="1" applyAlignment="1" applyProtection="1">
      <alignment horizontal="left" vertical="center"/>
    </xf>
    <xf numFmtId="37" fontId="64" fillId="0" borderId="17" xfId="0" applyNumberFormat="1" applyFont="1" applyFill="1" applyBorder="1" applyAlignment="1" applyProtection="1">
      <alignment vertical="center"/>
      <protection locked="0"/>
    </xf>
    <xf numFmtId="37" fontId="64" fillId="0" borderId="20" xfId="0" applyNumberFormat="1" applyFont="1" applyFill="1" applyBorder="1" applyAlignment="1" applyProtection="1">
      <alignment vertical="center"/>
      <protection locked="0"/>
    </xf>
    <xf numFmtId="0" fontId="19" fillId="15" borderId="0" xfId="0" applyFont="1" applyFill="1" applyBorder="1" applyAlignment="1" applyProtection="1"/>
    <xf numFmtId="0" fontId="19" fillId="15" borderId="0" xfId="0" applyFont="1" applyFill="1" applyBorder="1" applyAlignment="1" applyProtection="1">
      <alignment vertical="center"/>
    </xf>
    <xf numFmtId="0" fontId="64" fillId="0" borderId="4" xfId="0" applyFont="1" applyFill="1" applyBorder="1" applyAlignment="1" applyProtection="1">
      <alignment horizontal="left" vertical="center" indent="1"/>
    </xf>
    <xf numFmtId="1" fontId="64" fillId="0" borderId="21" xfId="0" applyNumberFormat="1" applyFont="1" applyFill="1" applyBorder="1" applyAlignment="1" applyProtection="1">
      <alignment horizontal="center" vertical="center"/>
    </xf>
    <xf numFmtId="1" fontId="64" fillId="0" borderId="22" xfId="0" applyNumberFormat="1" applyFont="1" applyFill="1" applyBorder="1" applyAlignment="1" applyProtection="1">
      <alignment horizontal="center" vertical="center"/>
    </xf>
    <xf numFmtId="1" fontId="64" fillId="0" borderId="23" xfId="0" applyNumberFormat="1" applyFont="1" applyFill="1" applyBorder="1" applyAlignment="1" applyProtection="1">
      <alignment horizontal="center" vertical="center"/>
    </xf>
    <xf numFmtId="5" fontId="37" fillId="9" borderId="0" xfId="0" applyNumberFormat="1" applyFont="1" applyFill="1" applyBorder="1" applyAlignment="1" applyProtection="1">
      <alignment horizontal="right" vertical="center"/>
    </xf>
    <xf numFmtId="166" fontId="39" fillId="9" borderId="0" xfId="0" applyNumberFormat="1" applyFont="1" applyFill="1" applyBorder="1" applyAlignment="1" applyProtection="1">
      <alignment vertical="center"/>
    </xf>
    <xf numFmtId="169" fontId="39" fillId="9" borderId="0" xfId="0" applyNumberFormat="1" applyFont="1" applyFill="1" applyBorder="1" applyAlignment="1" applyProtection="1">
      <alignment vertical="center"/>
    </xf>
    <xf numFmtId="0" fontId="65" fillId="9" borderId="0" xfId="0" applyFont="1" applyFill="1" applyBorder="1" applyAlignment="1">
      <alignment horizontal="left" vertical="center" indent="2"/>
    </xf>
    <xf numFmtId="0" fontId="44" fillId="9" borderId="0" xfId="0" applyFont="1" applyFill="1" applyBorder="1" applyAlignment="1">
      <alignment horizontal="left" vertical="center" indent="1"/>
    </xf>
    <xf numFmtId="0" fontId="66" fillId="9" borderId="0" xfId="0" applyFont="1" applyFill="1" applyBorder="1" applyAlignment="1">
      <alignment horizontal="left" vertical="center"/>
    </xf>
    <xf numFmtId="0" fontId="21" fillId="9" borderId="0" xfId="0" applyFont="1" applyFill="1" applyBorder="1" applyAlignment="1">
      <alignment horizontal="left" vertical="center" indent="2"/>
    </xf>
    <xf numFmtId="0" fontId="44" fillId="9" borderId="0" xfId="0" applyFont="1" applyFill="1" applyBorder="1" applyAlignment="1">
      <alignment horizontal="left" vertical="center"/>
    </xf>
    <xf numFmtId="0" fontId="65" fillId="9" borderId="0" xfId="0" applyFont="1" applyFill="1" applyBorder="1" applyAlignment="1">
      <alignment horizontal="left" vertical="center"/>
    </xf>
    <xf numFmtId="0" fontId="19" fillId="11" borderId="0" xfId="0" applyFont="1" applyFill="1" applyBorder="1" applyAlignment="1" applyProtection="1"/>
    <xf numFmtId="0" fontId="33" fillId="9" borderId="0" xfId="0" applyFont="1" applyFill="1" applyBorder="1" applyAlignment="1" applyProtection="1">
      <alignment horizontal="left" vertical="center"/>
    </xf>
    <xf numFmtId="5" fontId="65" fillId="9" borderId="0" xfId="0" applyNumberFormat="1" applyFont="1" applyFill="1" applyBorder="1" applyAlignment="1" applyProtection="1">
      <alignment horizontal="right" vertical="center"/>
    </xf>
    <xf numFmtId="5" fontId="45" fillId="9" borderId="0" xfId="0" applyNumberFormat="1" applyFont="1" applyFill="1" applyBorder="1" applyAlignment="1" applyProtection="1">
      <alignment horizontal="right" vertical="center"/>
    </xf>
    <xf numFmtId="5" fontId="46" fillId="9" borderId="0" xfId="0" applyNumberFormat="1" applyFont="1" applyFill="1" applyBorder="1" applyAlignment="1" applyProtection="1">
      <alignment horizontal="right" vertical="center"/>
    </xf>
    <xf numFmtId="5" fontId="21" fillId="11" borderId="0" xfId="0" applyNumberFormat="1" applyFont="1" applyFill="1" applyBorder="1" applyAlignment="1" applyProtection="1"/>
    <xf numFmtId="2" fontId="53" fillId="9" borderId="0" xfId="0" applyNumberFormat="1" applyFont="1" applyFill="1" applyBorder="1" applyAlignment="1" applyProtection="1">
      <alignment horizontal="right" vertical="center"/>
    </xf>
    <xf numFmtId="2" fontId="54" fillId="9" borderId="0" xfId="0" applyNumberFormat="1" applyFont="1" applyFill="1" applyBorder="1" applyAlignment="1" applyProtection="1">
      <alignment horizontal="right" vertical="center"/>
    </xf>
    <xf numFmtId="0" fontId="75" fillId="10" borderId="0" xfId="0" applyFont="1" applyFill="1" applyAlignment="1" applyProtection="1">
      <alignment horizontal="left" vertical="top" wrapText="1"/>
    </xf>
    <xf numFmtId="0" fontId="74" fillId="10" borderId="0" xfId="0" applyFont="1" applyFill="1" applyAlignment="1">
      <alignment horizontal="left"/>
    </xf>
    <xf numFmtId="0" fontId="2" fillId="0" borderId="0" xfId="0" applyFont="1" applyAlignment="1">
      <alignment vertical="center"/>
    </xf>
    <xf numFmtId="0" fontId="13" fillId="0" borderId="0" xfId="0" applyFont="1" applyAlignment="1">
      <alignment horizontal="left" vertical="center"/>
    </xf>
    <xf numFmtId="0" fontId="2" fillId="0" borderId="0" xfId="0" applyFont="1" applyAlignment="1" applyProtection="1">
      <alignment horizontal="left" vertical="center"/>
    </xf>
    <xf numFmtId="0" fontId="7" fillId="0" borderId="0" xfId="0" applyFont="1" applyAlignment="1" applyProtection="1">
      <alignment horizontal="left" vertical="center" indent="1"/>
    </xf>
    <xf numFmtId="0" fontId="10" fillId="7" borderId="3" xfId="0" applyFont="1" applyFill="1" applyBorder="1" applyAlignment="1" applyProtection="1">
      <alignment horizontal="center" vertical="center"/>
    </xf>
    <xf numFmtId="0" fontId="10" fillId="7" borderId="4" xfId="0" applyFont="1" applyFill="1" applyBorder="1" applyAlignment="1" applyProtection="1">
      <alignment horizontal="center" vertical="center"/>
    </xf>
    <xf numFmtId="0" fontId="10" fillId="7" borderId="5" xfId="0" applyFont="1" applyFill="1" applyBorder="1" applyAlignment="1" applyProtection="1">
      <alignment horizontal="center" vertical="center"/>
    </xf>
    <xf numFmtId="0" fontId="11" fillId="0" borderId="0" xfId="0" applyFont="1" applyBorder="1" applyAlignment="1" applyProtection="1">
      <alignment horizontal="left" vertical="center" wrapText="1"/>
    </xf>
    <xf numFmtId="0" fontId="8" fillId="0" borderId="0" xfId="0" applyFont="1" applyAlignment="1" applyProtection="1">
      <alignment horizontal="left" vertical="center" wrapText="1"/>
    </xf>
    <xf numFmtId="4" fontId="8" fillId="6" borderId="3" xfId="0" applyNumberFormat="1" applyFont="1" applyFill="1" applyBorder="1" applyAlignment="1">
      <alignment horizontal="center" vertical="center"/>
    </xf>
    <xf numFmtId="4" fontId="8" fillId="6" borderId="5" xfId="0" applyNumberFormat="1" applyFont="1" applyFill="1" applyBorder="1" applyAlignment="1">
      <alignment horizontal="center" vertical="center"/>
    </xf>
    <xf numFmtId="0" fontId="8" fillId="0" borderId="10" xfId="0" applyFont="1" applyBorder="1" applyAlignment="1">
      <alignment horizontal="center" vertical="center"/>
    </xf>
    <xf numFmtId="0" fontId="19" fillId="0" borderId="0" xfId="0" applyFont="1" applyAlignment="1">
      <alignment horizontal="center" vertical="center"/>
    </xf>
    <xf numFmtId="0" fontId="29" fillId="2" borderId="3" xfId="0" applyFont="1" applyFill="1" applyBorder="1" applyAlignment="1">
      <alignment horizontal="center" vertical="center" wrapText="1"/>
    </xf>
    <xf numFmtId="0" fontId="29" fillId="2" borderId="5" xfId="0" applyFont="1" applyFill="1" applyBorder="1" applyAlignment="1">
      <alignment horizontal="center" vertical="center" wrapText="1"/>
    </xf>
    <xf numFmtId="2" fontId="8" fillId="6" borderId="1" xfId="0" applyNumberFormat="1" applyFont="1" applyFill="1" applyBorder="1" applyAlignment="1">
      <alignment horizontal="center" vertical="center"/>
    </xf>
    <xf numFmtId="42" fontId="8" fillId="6" borderId="1" xfId="0" applyNumberFormat="1" applyFont="1" applyFill="1" applyBorder="1" applyAlignment="1">
      <alignment horizontal="center" vertical="center"/>
    </xf>
    <xf numFmtId="44" fontId="8" fillId="6" borderId="3" xfId="0" applyNumberFormat="1" applyFont="1" applyFill="1" applyBorder="1" applyAlignment="1">
      <alignment horizontal="center" vertical="center"/>
    </xf>
    <xf numFmtId="44" fontId="8" fillId="6" borderId="5" xfId="0" applyNumberFormat="1" applyFont="1" applyFill="1" applyBorder="1" applyAlignment="1">
      <alignment horizontal="center" vertical="center"/>
    </xf>
    <xf numFmtId="0" fontId="8" fillId="6" borderId="12" xfId="0" applyFont="1" applyFill="1" applyBorder="1" applyAlignment="1">
      <alignment horizontal="center" vertical="center"/>
    </xf>
    <xf numFmtId="0" fontId="8" fillId="6" borderId="13" xfId="0" applyFont="1" applyFill="1" applyBorder="1" applyAlignment="1">
      <alignment horizontal="center" vertical="center"/>
    </xf>
    <xf numFmtId="0" fontId="8" fillId="6" borderId="9" xfId="0" applyFont="1" applyFill="1" applyBorder="1" applyAlignment="1">
      <alignment horizontal="center" vertical="center"/>
    </xf>
    <xf numFmtId="0" fontId="8" fillId="6" borderId="11" xfId="0" applyFont="1" applyFill="1" applyBorder="1" applyAlignment="1">
      <alignment horizontal="center" vertical="center"/>
    </xf>
    <xf numFmtId="42" fontId="8" fillId="6" borderId="6" xfId="0" applyNumberFormat="1" applyFont="1" applyFill="1" applyBorder="1" applyAlignment="1">
      <alignment horizontal="center" vertical="center"/>
    </xf>
    <xf numFmtId="42" fontId="8" fillId="6" borderId="8" xfId="0" applyNumberFormat="1" applyFont="1" applyFill="1" applyBorder="1" applyAlignment="1">
      <alignment horizontal="center" vertical="center"/>
    </xf>
    <xf numFmtId="42" fontId="8" fillId="6" borderId="12" xfId="0" applyNumberFormat="1" applyFont="1" applyFill="1" applyBorder="1" applyAlignment="1">
      <alignment horizontal="center" vertical="center"/>
    </xf>
    <xf numFmtId="42" fontId="8" fillId="6" borderId="13" xfId="0" applyNumberFormat="1" applyFont="1" applyFill="1" applyBorder="1" applyAlignment="1">
      <alignment horizontal="center" vertical="center"/>
    </xf>
    <xf numFmtId="44" fontId="8" fillId="6" borderId="1" xfId="0" applyNumberFormat="1" applyFont="1" applyFill="1" applyBorder="1" applyAlignment="1">
      <alignment horizontal="center" vertical="center"/>
    </xf>
    <xf numFmtId="3" fontId="8" fillId="6" borderId="3" xfId="0" applyNumberFormat="1" applyFont="1" applyFill="1" applyBorder="1" applyAlignment="1">
      <alignment horizontal="center" vertical="center"/>
    </xf>
    <xf numFmtId="3" fontId="8" fillId="6" borderId="5" xfId="0" applyNumberFormat="1" applyFont="1" applyFill="1" applyBorder="1" applyAlignment="1">
      <alignment horizontal="center" vertical="center"/>
    </xf>
    <xf numFmtId="0" fontId="18" fillId="4" borderId="14" xfId="0" applyFont="1" applyFill="1" applyBorder="1" applyAlignment="1">
      <alignment horizontal="center" vertical="center"/>
    </xf>
    <xf numFmtId="0" fontId="18" fillId="4" borderId="2" xfId="0" applyFont="1" applyFill="1" applyBorder="1" applyAlignment="1">
      <alignment horizontal="center" vertical="center"/>
    </xf>
    <xf numFmtId="0" fontId="17" fillId="3" borderId="7" xfId="0" applyFont="1" applyFill="1" applyBorder="1" applyAlignment="1">
      <alignment horizontal="left" vertical="center" indent="1"/>
    </xf>
    <xf numFmtId="0" fontId="17" fillId="3" borderId="10" xfId="0" applyFont="1" applyFill="1" applyBorder="1" applyAlignment="1">
      <alignment horizontal="left" vertical="center" indent="1"/>
    </xf>
    <xf numFmtId="0" fontId="17" fillId="3" borderId="6" xfId="0" applyFont="1" applyFill="1" applyBorder="1" applyAlignment="1">
      <alignment horizontal="left" vertical="center" indent="1"/>
    </xf>
    <xf numFmtId="0" fontId="17" fillId="3" borderId="9" xfId="0" applyFont="1" applyFill="1" applyBorder="1" applyAlignment="1">
      <alignment horizontal="left" vertical="center" indent="1"/>
    </xf>
    <xf numFmtId="0" fontId="17" fillId="3" borderId="8"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7" xfId="0" applyFont="1" applyFill="1" applyBorder="1" applyAlignment="1">
      <alignment horizontal="left" vertical="center" indent="2"/>
    </xf>
    <xf numFmtId="0" fontId="17" fillId="3" borderId="10" xfId="0" applyFont="1" applyFill="1" applyBorder="1" applyAlignment="1">
      <alignment horizontal="left" vertical="center" indent="2"/>
    </xf>
  </cellXfs>
  <cellStyles count="7">
    <cellStyle name="Comma 2" xfId="3"/>
    <cellStyle name="Currency 2" xfId="4"/>
    <cellStyle name="Hyperlink" xfId="1" builtinId="8"/>
    <cellStyle name="Hyperlink 2" xfId="5"/>
    <cellStyle name="Normal" xfId="0" builtinId="0"/>
    <cellStyle name="Normal 2" xfId="2"/>
    <cellStyle name="Percent 2" xfId="6"/>
  </cellStyles>
  <dxfs count="35">
    <dxf>
      <font>
        <b/>
        <i val="0"/>
        <color rgb="FFC00000"/>
      </font>
    </dxf>
    <dxf>
      <font>
        <color theme="0" tint="-0.14996795556505021"/>
      </font>
      <fill>
        <patternFill>
          <bgColor theme="0" tint="-0.14996795556505021"/>
        </patternFill>
      </fill>
    </dxf>
    <dxf>
      <font>
        <color theme="0" tint="-4.9989318521683403E-2"/>
      </font>
      <fill>
        <patternFill>
          <bgColor rgb="FFC00000"/>
        </patternFill>
      </fill>
    </dxf>
    <dxf>
      <font>
        <color theme="0" tint="-4.9989318521683403E-2"/>
      </font>
      <fill>
        <patternFill>
          <bgColor rgb="FFC00000"/>
        </patternFill>
      </fill>
    </dxf>
    <dxf>
      <font>
        <color theme="0" tint="-0.14996795556505021"/>
      </font>
      <fill>
        <patternFill>
          <bgColor theme="0" tint="-0.14996795556505021"/>
        </patternFill>
      </fill>
    </dxf>
    <dxf>
      <font>
        <color theme="0" tint="-4.9989318521683403E-2"/>
      </font>
      <fill>
        <patternFill>
          <bgColor rgb="FFC00000"/>
        </patternFill>
      </fill>
    </dxf>
    <dxf>
      <font>
        <color rgb="FF0070C0"/>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0070C0"/>
      </font>
      <fill>
        <patternFill patternType="none">
          <bgColor auto="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rgb="FF0070C0"/>
      </font>
      <fill>
        <patternFill patternType="none">
          <bgColor auto="1"/>
        </patternFill>
      </fill>
    </dxf>
    <dxf>
      <font>
        <color theme="0" tint="-0.14996795556505021"/>
      </font>
      <fill>
        <patternFill patternType="solid">
          <bgColor theme="0" tint="-0.14996795556505021"/>
        </patternFill>
      </fill>
    </dxf>
    <dxf>
      <font>
        <color theme="1" tint="0.34998626667073579"/>
      </font>
      <fill>
        <patternFill patternType="solid">
          <bgColor theme="0" tint="-0.14996795556505021"/>
        </patternFill>
      </fill>
    </dxf>
    <dxf>
      <font>
        <color theme="1" tint="0.34998626667073579"/>
      </font>
      <fill>
        <patternFill patternType="solid">
          <bgColor theme="0" tint="-0.14996795556505021"/>
        </patternFill>
      </fill>
    </dxf>
    <dxf>
      <font>
        <color theme="0" tint="-0.14996795556505021"/>
      </font>
      <fill>
        <patternFill patternType="solid">
          <bgColor theme="0" tint="-0.14996795556505021"/>
        </patternFill>
      </fill>
    </dxf>
  </dxfs>
  <tableStyles count="0" defaultTableStyle="TableStyleMedium2" defaultPivotStyle="PivotStyleLight16"/>
  <colors>
    <mruColors>
      <color rgb="FF7CDE7C"/>
      <color rgb="FF66FF66"/>
      <color rgb="FF33CC33"/>
      <color rgb="FFFFFFCC"/>
      <color rgb="FFFFFF99"/>
      <color rgb="FFCCECFF"/>
      <color rgb="FF00FF00"/>
      <color rgb="FFCCFFCC"/>
      <color rgb="FFCCCC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25</xdr:row>
          <xdr:rowOff>0</xdr:rowOff>
        </xdr:from>
        <xdr:to>
          <xdr:col>2</xdr:col>
          <xdr:colOff>219075</xdr:colOff>
          <xdr:row>25</xdr:row>
          <xdr:rowOff>0</xdr:rowOff>
        </xdr:to>
        <xdr:sp macro="" textlink="">
          <xdr:nvSpPr>
            <xdr:cNvPr id="1154" name="Button 130" hidden="1">
              <a:extLst>
                <a:ext uri="{63B3BB69-23CF-44E3-9099-C40C66FF867C}">
                  <a14:compatExt spid="_x0000_s1154"/>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t>
              </a:r>
            </a:p>
            <a:p>
              <a:pPr algn="ctr" rtl="0">
                <a:defRPr sz="1000"/>
              </a:pPr>
              <a:r>
                <a:rPr lang="en-US" sz="1100" b="1" i="0" u="none" strike="noStrike" baseline="0">
                  <a:solidFill>
                    <a:srgbClr val="000000"/>
                  </a:solidFill>
                  <a:latin typeface="Calibri"/>
                </a:rPr>
                <a:t>Add Row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245</xdr:row>
          <xdr:rowOff>152400</xdr:rowOff>
        </xdr:from>
        <xdr:to>
          <xdr:col>2</xdr:col>
          <xdr:colOff>209550</xdr:colOff>
          <xdr:row>248</xdr:row>
          <xdr:rowOff>0</xdr:rowOff>
        </xdr:to>
        <xdr:sp macro="" textlink="">
          <xdr:nvSpPr>
            <xdr:cNvPr id="1157" name="Button 133" hidden="1">
              <a:extLst>
                <a:ext uri="{63B3BB69-23CF-44E3-9099-C40C66FF867C}">
                  <a14:compatExt spid="_x0000_s1157"/>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119</xdr:row>
          <xdr:rowOff>19050</xdr:rowOff>
        </xdr:from>
        <xdr:to>
          <xdr:col>2</xdr:col>
          <xdr:colOff>209550</xdr:colOff>
          <xdr:row>119</xdr:row>
          <xdr:rowOff>200025</xdr:rowOff>
        </xdr:to>
        <xdr:sp macro="" textlink="">
          <xdr:nvSpPr>
            <xdr:cNvPr id="1163" name="Button 139" hidden="1">
              <a:extLst>
                <a:ext uri="{63B3BB69-23CF-44E3-9099-C40C66FF867C}">
                  <a14:compatExt spid="_x0000_s1163"/>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rPr>
                <a:t>+</a:t>
              </a:r>
            </a:p>
          </xdr:txBody>
        </xdr:sp>
        <xdr:clientData fPrintsWithSheet="0"/>
      </xdr:twoCellAnchor>
    </mc:Choice>
    <mc:Fallback/>
  </mc:AlternateContent>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hapman CTR Scott" refreshedDate="41548.401017708333" createdVersion="4" refreshedVersion="4" minRefreshableVersion="3" recordCount="100">
  <cacheSource type="worksheet">
    <worksheetSource ref="D19:D119" sheet="LCCA Version 1.1"/>
  </cacheSource>
  <cacheFields count="1">
    <cacheField name="Project #" numFmtId="0">
      <sharedItems containsBlank="1" containsMixedTypes="1" containsNumber="1" containsInteger="1" minValue="4" maxValue="53" count="8">
        <m/>
        <s v="PI1231M"/>
        <s v="PI1231-1M"/>
        <s v="PI1231-2M"/>
        <s v="PI1231-3M"/>
        <n v="53" u="1"/>
        <n v="4" u="1"/>
        <n v="5"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0">
  <r>
    <x v="0"/>
  </r>
  <r>
    <x v="1"/>
  </r>
  <r>
    <x v="2"/>
  </r>
  <r>
    <x v="3"/>
  </r>
  <r>
    <x v="4"/>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r>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T" cacheId="3" applyNumberFormats="0" applyBorderFormats="0" applyFontFormats="0" applyPatternFormats="0" applyAlignmentFormats="0" applyWidthHeightFormats="1" dataCaption="Values" updatedVersion="4" minRefreshableVersion="3" rowGrandTotals="0" colGrandTotals="0" itemPrintTitles="1" createdVersion="4" indent="0" outline="1" outlineData="1" multipleFieldFilters="0" fieldListSortAscending="1">
  <location ref="BE20:BF25" firstHeaderRow="1" firstDataRow="1" firstDataCol="1"/>
  <pivotFields count="1">
    <pivotField axis="axisRow" dataField="1" showAll="0" sortType="ascending">
      <items count="9">
        <item m="1" x="6"/>
        <item m="1" x="7"/>
        <item m="1" x="5"/>
        <item x="2"/>
        <item x="3"/>
        <item x="4"/>
        <item x="1"/>
        <item x="0"/>
        <item t="default"/>
      </items>
    </pivotField>
  </pivotFields>
  <rowFields count="1">
    <field x="0"/>
  </rowFields>
  <rowItems count="5">
    <i>
      <x v="3"/>
    </i>
    <i>
      <x v="4"/>
    </i>
    <i>
      <x v="5"/>
    </i>
    <i>
      <x v="6"/>
    </i>
    <i>
      <x v="7"/>
    </i>
  </rowItems>
  <colItems count="1">
    <i/>
  </colItems>
  <dataFields count="1">
    <dataField name="Count of Project #"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ppData/Local/Microsoft/Windows/AppData/Local/Microsoft/AppData/Local/Microsoft/AppData/Local/Microsoft/AppData/Local/Microsoft/AppData/Local/Microsoft/AppData/Local/Microsoft/Windows/Temporary%20Internet%20Files/Content.Outlook/Microsoft/Windows/Temporary%20Internet%20Files/Content.Outlook/Microsoft/AppData/Local/Microsoft/Windows/%5e/www1.eere.energy.gov/femp/%20program/waterefficiency_bmp.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G304"/>
  <sheetViews>
    <sheetView showGridLines="0" tabSelected="1" zoomScale="80" zoomScaleNormal="80" workbookViewId="0">
      <selection activeCell="I22" sqref="I22:P22"/>
    </sheetView>
  </sheetViews>
  <sheetFormatPr defaultColWidth="9.140625" defaultRowHeight="15" customHeight="1" zeroHeight="1" x14ac:dyDescent="0.25"/>
  <cols>
    <col min="1" max="1" width="2.85546875" customWidth="1"/>
    <col min="2" max="8" width="3.5703125" customWidth="1"/>
    <col min="9" max="16" width="4.7109375" customWidth="1"/>
    <col min="17" max="22" width="3.5703125" customWidth="1"/>
    <col min="23" max="24" width="4.7109375" customWidth="1"/>
    <col min="25" max="45" width="3.5703125" customWidth="1"/>
    <col min="46" max="46" width="2.85546875" customWidth="1"/>
    <col min="47" max="48" width="9.140625" hidden="1" customWidth="1"/>
    <col min="49" max="49" width="15" hidden="1" customWidth="1"/>
    <col min="50" max="50" width="11.28515625" hidden="1" customWidth="1"/>
    <col min="51" max="55" width="9.140625" hidden="1" customWidth="1"/>
    <col min="56" max="56" width="9.85546875" hidden="1" customWidth="1"/>
    <col min="57" max="57" width="13.85546875" hidden="1" customWidth="1"/>
    <col min="58" max="58" width="9" hidden="1" customWidth="1"/>
    <col min="59" max="59" width="21.5703125" hidden="1" customWidth="1"/>
    <col min="61" max="61" width="11.140625" bestFit="1" customWidth="1"/>
    <col min="62" max="63" width="9.28515625" bestFit="1" customWidth="1"/>
  </cols>
  <sheetData>
    <row r="1" spans="1:55" ht="15" customHeight="1" x14ac:dyDescent="0.25">
      <c r="A1" s="290" t="s">
        <v>290</v>
      </c>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row>
    <row r="2" spans="1:55" ht="56.25" customHeight="1" x14ac:dyDescent="0.4">
      <c r="B2" s="406" t="s">
        <v>345</v>
      </c>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c r="AG2" s="406"/>
      <c r="AH2" s="406"/>
      <c r="AI2" s="406"/>
      <c r="AJ2" s="406"/>
      <c r="AK2" s="406"/>
      <c r="AL2" s="406"/>
      <c r="AM2" s="406"/>
      <c r="AN2" s="406"/>
      <c r="AO2" s="406"/>
      <c r="AP2" s="406"/>
      <c r="AQ2" s="406"/>
      <c r="AR2" s="406"/>
      <c r="AS2" s="406"/>
    </row>
    <row r="3" spans="1:55" ht="15" customHeight="1" x14ac:dyDescent="0.25">
      <c r="B3" s="407" t="s">
        <v>342</v>
      </c>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407"/>
      <c r="AJ3" s="407"/>
      <c r="AK3" s="407"/>
      <c r="AL3" s="407"/>
      <c r="AM3" s="407"/>
      <c r="AN3" s="407"/>
      <c r="AO3" s="407"/>
      <c r="AP3" s="407"/>
      <c r="AQ3" s="407"/>
      <c r="AR3" s="407"/>
      <c r="AS3" s="407"/>
    </row>
    <row r="4" spans="1:55" s="131" customFormat="1" ht="30" customHeight="1" x14ac:dyDescent="0.25">
      <c r="C4" s="200"/>
      <c r="D4" s="200"/>
      <c r="E4" s="200"/>
      <c r="F4" s="201"/>
      <c r="G4" s="202"/>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S4" s="130"/>
    </row>
    <row r="5" spans="1:55" s="132" customFormat="1" ht="30" customHeight="1" x14ac:dyDescent="0.25">
      <c r="B5" s="318" t="s">
        <v>343</v>
      </c>
      <c r="C5" s="318"/>
      <c r="D5" s="318"/>
      <c r="E5" s="318"/>
      <c r="F5" s="319"/>
      <c r="G5" s="320" t="s">
        <v>398</v>
      </c>
      <c r="H5" s="321"/>
      <c r="I5" s="321"/>
      <c r="J5" s="321"/>
      <c r="K5" s="321"/>
      <c r="L5" s="321"/>
      <c r="M5" s="321"/>
      <c r="N5" s="321"/>
      <c r="O5" s="321"/>
      <c r="P5" s="321"/>
      <c r="Q5" s="321"/>
      <c r="R5" s="321"/>
      <c r="S5" s="321"/>
      <c r="T5" s="321"/>
      <c r="U5" s="321"/>
      <c r="V5" s="321"/>
      <c r="W5" s="321"/>
      <c r="X5" s="321"/>
      <c r="Y5" s="321"/>
      <c r="Z5" s="321"/>
      <c r="AA5" s="321"/>
      <c r="AB5" s="321"/>
      <c r="AC5" s="321"/>
      <c r="AD5" s="322"/>
      <c r="AE5" s="203"/>
      <c r="AF5" s="203"/>
      <c r="AG5" s="203"/>
      <c r="AH5" s="203"/>
      <c r="AI5" s="203"/>
      <c r="AJ5" s="203"/>
      <c r="AK5" s="203"/>
      <c r="AL5" s="203"/>
      <c r="AM5" s="203"/>
      <c r="AN5" s="402" t="s">
        <v>54</v>
      </c>
      <c r="AO5" s="402"/>
      <c r="AP5" s="402"/>
      <c r="AQ5" s="402"/>
      <c r="AR5" s="402"/>
      <c r="AS5" s="71"/>
    </row>
    <row r="6" spans="1:55" s="30" customFormat="1" ht="15" customHeight="1" x14ac:dyDescent="0.25">
      <c r="AH6" s="297" t="s">
        <v>349</v>
      </c>
      <c r="AI6" s="298"/>
      <c r="AJ6" s="298"/>
      <c r="AK6" s="298"/>
      <c r="AL6" s="298"/>
      <c r="AM6" s="298"/>
      <c r="AN6" s="298"/>
      <c r="AO6" s="298"/>
      <c r="AP6" s="298"/>
      <c r="AQ6" s="298"/>
      <c r="AR6" s="299"/>
    </row>
    <row r="7" spans="1:55" s="30" customFormat="1" ht="15" customHeight="1" x14ac:dyDescent="0.25">
      <c r="C7" s="391" t="s">
        <v>99</v>
      </c>
      <c r="D7" s="391"/>
      <c r="E7" s="391"/>
      <c r="F7" s="391"/>
      <c r="G7" s="383" t="s">
        <v>173</v>
      </c>
      <c r="H7" s="392"/>
      <c r="I7" s="392"/>
      <c r="J7" s="392"/>
      <c r="K7" s="392"/>
      <c r="L7" s="392"/>
      <c r="M7" s="392"/>
      <c r="N7" s="393"/>
      <c r="O7" s="79"/>
      <c r="P7" s="80"/>
      <c r="Q7" s="80"/>
      <c r="R7" s="386" t="s">
        <v>172</v>
      </c>
      <c r="S7" s="386"/>
      <c r="T7" s="386"/>
      <c r="U7" s="386"/>
      <c r="V7" s="383" t="s">
        <v>382</v>
      </c>
      <c r="W7" s="392"/>
      <c r="X7" s="392"/>
      <c r="Y7" s="392"/>
      <c r="Z7" s="392"/>
      <c r="AA7" s="392"/>
      <c r="AB7" s="392"/>
      <c r="AC7" s="392"/>
      <c r="AD7" s="393"/>
      <c r="AE7" s="80"/>
      <c r="AF7" s="80"/>
      <c r="AG7" s="80"/>
      <c r="AH7" s="300"/>
      <c r="AI7" s="301"/>
      <c r="AJ7" s="301"/>
      <c r="AK7" s="301"/>
      <c r="AL7" s="301"/>
      <c r="AM7" s="301"/>
      <c r="AN7" s="301"/>
      <c r="AO7" s="301"/>
      <c r="AP7" s="301"/>
      <c r="AQ7" s="301"/>
      <c r="AR7" s="302"/>
    </row>
    <row r="8" spans="1:55" s="30" customFormat="1" ht="15" customHeight="1" x14ac:dyDescent="0.25">
      <c r="C8" s="391" t="s">
        <v>100</v>
      </c>
      <c r="D8" s="391"/>
      <c r="E8" s="391"/>
      <c r="F8" s="391"/>
      <c r="G8" s="383" t="s">
        <v>78</v>
      </c>
      <c r="H8" s="392"/>
      <c r="I8" s="392"/>
      <c r="J8" s="392"/>
      <c r="K8" s="392"/>
      <c r="L8" s="392"/>
      <c r="M8" s="392"/>
      <c r="N8" s="393"/>
      <c r="O8" s="79"/>
      <c r="P8" s="80"/>
      <c r="Q8" s="80"/>
      <c r="R8" s="386" t="s">
        <v>111</v>
      </c>
      <c r="S8" s="386"/>
      <c r="T8" s="386"/>
      <c r="U8" s="386"/>
      <c r="V8" s="383" t="s">
        <v>383</v>
      </c>
      <c r="W8" s="392"/>
      <c r="X8" s="392"/>
      <c r="Y8" s="392"/>
      <c r="Z8" s="392"/>
      <c r="AA8" s="392"/>
      <c r="AB8" s="392"/>
      <c r="AC8" s="392"/>
      <c r="AD8" s="393"/>
      <c r="AE8" s="80"/>
      <c r="AF8" s="80"/>
      <c r="AG8" s="80"/>
      <c r="AH8" s="80"/>
      <c r="AI8" s="80"/>
      <c r="AJ8" s="80"/>
      <c r="AK8" s="80"/>
      <c r="AL8" s="80"/>
      <c r="AM8" s="80"/>
      <c r="AN8" s="80"/>
      <c r="AO8" s="80"/>
      <c r="AP8" s="80"/>
      <c r="AQ8" s="80"/>
      <c r="AR8" s="80"/>
    </row>
    <row r="9" spans="1:55" s="30" customFormat="1" ht="15" customHeight="1" x14ac:dyDescent="0.25">
      <c r="C9" s="391" t="s">
        <v>101</v>
      </c>
      <c r="D9" s="391"/>
      <c r="E9" s="391"/>
      <c r="F9" s="391"/>
      <c r="G9" s="383" t="s">
        <v>104</v>
      </c>
      <c r="H9" s="392"/>
      <c r="I9" s="392"/>
      <c r="J9" s="392"/>
      <c r="K9" s="392"/>
      <c r="L9" s="392"/>
      <c r="M9" s="392"/>
      <c r="N9" s="393"/>
      <c r="O9" s="81"/>
      <c r="P9" s="81"/>
      <c r="Q9" s="81"/>
      <c r="R9" s="386" t="s">
        <v>114</v>
      </c>
      <c r="S9" s="386"/>
      <c r="T9" s="386"/>
      <c r="U9" s="386"/>
      <c r="V9" s="387">
        <v>9999999999</v>
      </c>
      <c r="W9" s="388"/>
      <c r="X9" s="388"/>
      <c r="Y9" s="388"/>
      <c r="Z9" s="388"/>
      <c r="AA9" s="388"/>
      <c r="AB9" s="388"/>
      <c r="AC9" s="388"/>
      <c r="AD9" s="389"/>
      <c r="AE9" s="79"/>
      <c r="AF9" s="79"/>
      <c r="AG9" s="79"/>
      <c r="AH9" s="31"/>
      <c r="AI9" s="31"/>
      <c r="AJ9" s="31"/>
      <c r="AK9" s="31"/>
      <c r="AL9" s="31"/>
      <c r="AM9" s="31"/>
      <c r="AN9" s="31"/>
      <c r="AO9" s="31"/>
      <c r="AP9" s="31"/>
      <c r="AQ9" s="31"/>
      <c r="AR9" s="31"/>
    </row>
    <row r="10" spans="1:55" s="30" customFormat="1" ht="15" customHeight="1" x14ac:dyDescent="0.25">
      <c r="C10" s="83"/>
      <c r="D10" s="83"/>
      <c r="E10" s="83"/>
      <c r="F10" s="83"/>
      <c r="G10" s="48"/>
      <c r="H10" s="48"/>
      <c r="I10" s="48"/>
      <c r="J10" s="48"/>
      <c r="K10" s="48"/>
      <c r="L10" s="48"/>
      <c r="M10" s="48"/>
      <c r="N10" s="48"/>
      <c r="O10" s="79"/>
      <c r="P10" s="80"/>
      <c r="Q10" s="80"/>
      <c r="R10" s="133"/>
      <c r="S10" s="133"/>
      <c r="T10" s="133"/>
      <c r="U10" s="133"/>
      <c r="V10" s="138"/>
      <c r="W10" s="138"/>
      <c r="X10" s="138"/>
      <c r="Y10" s="138"/>
      <c r="Z10" s="138"/>
      <c r="AA10" s="138"/>
      <c r="AB10" s="138"/>
      <c r="AC10" s="138"/>
      <c r="AD10" s="138"/>
      <c r="AE10" s="31"/>
      <c r="AF10" s="31"/>
      <c r="AG10" s="31"/>
      <c r="AK10" s="386" t="s">
        <v>112</v>
      </c>
      <c r="AL10" s="386"/>
      <c r="AM10" s="386"/>
      <c r="AN10" s="386"/>
      <c r="AO10" s="386"/>
      <c r="AP10" s="309">
        <v>41494</v>
      </c>
      <c r="AQ10" s="310"/>
      <c r="AR10" s="311"/>
    </row>
    <row r="11" spans="1:55" s="30" customFormat="1" ht="15" customHeight="1" x14ac:dyDescent="0.25">
      <c r="C11" s="385" t="s">
        <v>124</v>
      </c>
      <c r="D11" s="385"/>
      <c r="E11" s="385"/>
      <c r="F11" s="385"/>
      <c r="G11" s="390">
        <f>IF(ISNA($AV$12),"[select State above]",$AV$12)</f>
        <v>3</v>
      </c>
      <c r="H11" s="390"/>
      <c r="I11" s="390"/>
      <c r="J11" s="390"/>
      <c r="K11" s="390"/>
      <c r="L11" s="390"/>
      <c r="M11" s="390"/>
      <c r="N11" s="390"/>
      <c r="O11" s="79"/>
      <c r="P11" s="80"/>
      <c r="Q11" s="80"/>
      <c r="R11" s="386" t="s">
        <v>171</v>
      </c>
      <c r="S11" s="386"/>
      <c r="T11" s="386"/>
      <c r="U11" s="386"/>
      <c r="V11" s="383" t="s">
        <v>382</v>
      </c>
      <c r="W11" s="392"/>
      <c r="X11" s="392"/>
      <c r="Y11" s="392"/>
      <c r="Z11" s="392"/>
      <c r="AA11" s="392"/>
      <c r="AB11" s="392"/>
      <c r="AC11" s="392"/>
      <c r="AD11" s="393"/>
      <c r="AE11" s="79"/>
      <c r="AF11" s="79"/>
      <c r="AG11" s="79"/>
      <c r="AK11" s="386" t="s">
        <v>113</v>
      </c>
      <c r="AL11" s="386"/>
      <c r="AM11" s="386"/>
      <c r="AN11" s="386"/>
      <c r="AO11" s="386"/>
      <c r="AP11" s="309">
        <v>41675</v>
      </c>
      <c r="AQ11" s="310"/>
      <c r="AR11" s="311"/>
    </row>
    <row r="12" spans="1:55" s="30" customFormat="1" ht="15" customHeight="1" x14ac:dyDescent="0.25">
      <c r="C12" s="83"/>
      <c r="D12" s="83"/>
      <c r="E12" s="83"/>
      <c r="F12" s="83"/>
      <c r="O12" s="81"/>
      <c r="P12" s="81"/>
      <c r="Q12" s="81"/>
      <c r="R12" s="386" t="s">
        <v>111</v>
      </c>
      <c r="S12" s="386"/>
      <c r="T12" s="386"/>
      <c r="U12" s="386"/>
      <c r="V12" s="383" t="s">
        <v>383</v>
      </c>
      <c r="W12" s="392"/>
      <c r="X12" s="392"/>
      <c r="Y12" s="392"/>
      <c r="Z12" s="392"/>
      <c r="AA12" s="392"/>
      <c r="AB12" s="392"/>
      <c r="AC12" s="392"/>
      <c r="AD12" s="393"/>
      <c r="AE12" s="79"/>
      <c r="AF12" s="79"/>
      <c r="AV12" s="415">
        <f>VLOOKUP(G9,Tables!C4:D56,2,FALSE)</f>
        <v>3</v>
      </c>
      <c r="AW12" s="415"/>
      <c r="AX12" s="415"/>
      <c r="AY12" s="415"/>
      <c r="AZ12" s="415"/>
      <c r="BA12" s="415"/>
      <c r="BB12" s="415"/>
      <c r="BC12" s="415"/>
    </row>
    <row r="13" spans="1:55" s="30" customFormat="1" ht="15" customHeight="1" x14ac:dyDescent="0.25">
      <c r="C13" s="60"/>
      <c r="D13" s="303" t="s">
        <v>170</v>
      </c>
      <c r="E13" s="303"/>
      <c r="F13" s="303"/>
      <c r="G13" s="303"/>
      <c r="H13" s="303"/>
      <c r="I13" s="303"/>
      <c r="J13" s="303"/>
      <c r="K13" s="303"/>
      <c r="L13" s="303"/>
      <c r="M13" s="303"/>
      <c r="N13" s="304" t="s">
        <v>121</v>
      </c>
      <c r="P13" s="81"/>
      <c r="Q13" s="81"/>
      <c r="R13" s="386" t="s">
        <v>114</v>
      </c>
      <c r="S13" s="386"/>
      <c r="T13" s="386"/>
      <c r="U13" s="386"/>
      <c r="V13" s="387">
        <v>9999999999</v>
      </c>
      <c r="W13" s="388"/>
      <c r="X13" s="388"/>
      <c r="Y13" s="388"/>
      <c r="Z13" s="388"/>
      <c r="AA13" s="388"/>
      <c r="AB13" s="388"/>
      <c r="AC13" s="388"/>
      <c r="AD13" s="389"/>
    </row>
    <row r="14" spans="1:55" s="30" customFormat="1" ht="15" customHeight="1" x14ac:dyDescent="0.25">
      <c r="C14" s="84"/>
      <c r="D14" s="303"/>
      <c r="E14" s="303"/>
      <c r="F14" s="303"/>
      <c r="G14" s="303"/>
      <c r="H14" s="303"/>
      <c r="I14" s="303"/>
      <c r="J14" s="303"/>
      <c r="K14" s="303"/>
      <c r="L14" s="303"/>
      <c r="M14" s="303"/>
      <c r="N14" s="305"/>
      <c r="O14" s="81"/>
      <c r="P14" s="81"/>
      <c r="Q14" s="81"/>
      <c r="R14" s="81"/>
      <c r="S14" s="47"/>
      <c r="T14" s="47"/>
      <c r="U14" s="47"/>
      <c r="V14" s="48"/>
      <c r="W14" s="82"/>
      <c r="X14" s="82"/>
      <c r="Y14" s="82"/>
      <c r="Z14" s="82"/>
      <c r="AA14" s="82"/>
      <c r="AB14" s="31"/>
      <c r="AC14" s="31"/>
      <c r="AD14" s="79"/>
    </row>
    <row r="15" spans="1:55" s="30" customFormat="1" ht="30" customHeight="1" x14ac:dyDescent="0.25">
      <c r="C15" s="84"/>
      <c r="D15" s="400" t="s">
        <v>384</v>
      </c>
      <c r="E15" s="401"/>
      <c r="F15" s="401"/>
      <c r="G15" s="401"/>
      <c r="H15" s="401"/>
      <c r="I15" s="401"/>
      <c r="J15" s="401"/>
      <c r="K15" s="401"/>
      <c r="L15" s="401"/>
      <c r="M15" s="401"/>
      <c r="N15" s="401"/>
      <c r="O15" s="81"/>
      <c r="P15" s="81"/>
      <c r="Q15" s="81"/>
      <c r="R15" s="81"/>
      <c r="S15" s="47"/>
      <c r="T15" s="47"/>
      <c r="U15" s="47"/>
      <c r="V15" s="48"/>
      <c r="W15" s="82"/>
      <c r="X15" s="82"/>
      <c r="Y15" s="82"/>
      <c r="Z15" s="82"/>
      <c r="AA15" s="82"/>
      <c r="AB15" s="31"/>
      <c r="AC15" s="31"/>
      <c r="AD15" s="79"/>
    </row>
    <row r="16" spans="1:55" s="30" customFormat="1" ht="45" customHeight="1" x14ac:dyDescent="0.25">
      <c r="O16" s="50"/>
      <c r="P16" s="50"/>
      <c r="Q16" s="50"/>
      <c r="R16" s="50"/>
      <c r="S16" s="47"/>
      <c r="T16" s="47"/>
      <c r="U16" s="47"/>
      <c r="V16" s="48"/>
      <c r="W16" s="34"/>
      <c r="X16" s="34"/>
      <c r="Y16" s="50"/>
      <c r="Z16" s="50"/>
      <c r="AA16" s="50"/>
      <c r="AB16" s="50"/>
      <c r="AC16" s="50"/>
      <c r="AD16" s="50"/>
      <c r="AE16" s="50"/>
      <c r="AF16" s="50"/>
      <c r="AG16" s="50"/>
    </row>
    <row r="17" spans="2:59" s="30" customFormat="1" ht="7.5" customHeight="1" x14ac:dyDescent="0.25">
      <c r="B17" s="72"/>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c r="AL17" s="72"/>
      <c r="AM17" s="72"/>
      <c r="AN17" s="72"/>
      <c r="AO17" s="72"/>
      <c r="AP17" s="72"/>
      <c r="AQ17" s="72"/>
      <c r="AR17" s="72"/>
      <c r="AS17" s="72"/>
    </row>
    <row r="18" spans="2:59" s="131" customFormat="1" ht="22.5" customHeight="1" x14ac:dyDescent="0.25">
      <c r="B18" s="134"/>
      <c r="C18" s="394" t="s">
        <v>126</v>
      </c>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134"/>
      <c r="BD18" s="131" t="s">
        <v>352</v>
      </c>
    </row>
    <row r="19" spans="2:59" s="131" customFormat="1" ht="24" customHeight="1" x14ac:dyDescent="0.25">
      <c r="B19" s="134"/>
      <c r="C19" s="136"/>
      <c r="D19" s="395" t="s">
        <v>54</v>
      </c>
      <c r="E19" s="395"/>
      <c r="F19" s="395"/>
      <c r="G19" s="395"/>
      <c r="H19" s="395"/>
      <c r="I19" s="409" t="s">
        <v>122</v>
      </c>
      <c r="J19" s="409"/>
      <c r="K19" s="409"/>
      <c r="L19" s="409"/>
      <c r="M19" s="409"/>
      <c r="N19" s="409"/>
      <c r="O19" s="409"/>
      <c r="P19" s="409"/>
      <c r="Q19" s="408" t="s">
        <v>239</v>
      </c>
      <c r="R19" s="408"/>
      <c r="S19" s="408"/>
      <c r="T19" s="408"/>
      <c r="U19" s="411" t="s">
        <v>243</v>
      </c>
      <c r="V19" s="411"/>
      <c r="W19" s="411"/>
      <c r="X19" s="411"/>
      <c r="Y19" s="411"/>
      <c r="Z19" s="411"/>
      <c r="AA19" s="411"/>
      <c r="AB19" s="411"/>
      <c r="AC19" s="411"/>
      <c r="AD19" s="411"/>
      <c r="AE19" s="411"/>
      <c r="AF19" s="411"/>
      <c r="AG19" s="411"/>
      <c r="AH19" s="411"/>
      <c r="AI19" s="411"/>
      <c r="AJ19" s="411"/>
      <c r="AK19" s="412" t="s">
        <v>208</v>
      </c>
      <c r="AL19" s="412"/>
      <c r="AM19" s="412"/>
      <c r="AN19" s="412"/>
      <c r="AO19" s="408" t="s">
        <v>237</v>
      </c>
      <c r="AP19" s="408"/>
      <c r="AQ19" s="408"/>
      <c r="AR19" s="408"/>
      <c r="AS19" s="134"/>
    </row>
    <row r="20" spans="2:59" s="30" customFormat="1" ht="24.75" customHeight="1" x14ac:dyDescent="0.25">
      <c r="B20" s="72"/>
      <c r="C20" s="135"/>
      <c r="D20" s="396"/>
      <c r="E20" s="396"/>
      <c r="F20" s="396"/>
      <c r="G20" s="396"/>
      <c r="H20" s="396"/>
      <c r="I20" s="410"/>
      <c r="J20" s="410"/>
      <c r="K20" s="410"/>
      <c r="L20" s="410"/>
      <c r="M20" s="410"/>
      <c r="N20" s="410"/>
      <c r="O20" s="410"/>
      <c r="P20" s="410"/>
      <c r="Q20" s="414" t="s">
        <v>238</v>
      </c>
      <c r="R20" s="414"/>
      <c r="S20" s="414"/>
      <c r="T20" s="414"/>
      <c r="U20" s="416" t="s">
        <v>242</v>
      </c>
      <c r="V20" s="416"/>
      <c r="W20" s="416"/>
      <c r="X20" s="416"/>
      <c r="Y20" s="416"/>
      <c r="Z20" s="416"/>
      <c r="AA20" s="416"/>
      <c r="AB20" s="416"/>
      <c r="AC20" s="416"/>
      <c r="AD20" s="416"/>
      <c r="AE20" s="416"/>
      <c r="AF20" s="416"/>
      <c r="AG20" s="416"/>
      <c r="AH20" s="416"/>
      <c r="AI20" s="416"/>
      <c r="AJ20" s="416"/>
      <c r="AK20" s="413"/>
      <c r="AL20" s="413"/>
      <c r="AM20" s="413"/>
      <c r="AN20" s="413"/>
      <c r="AO20" s="326" t="s">
        <v>236</v>
      </c>
      <c r="AP20" s="326"/>
      <c r="AQ20" s="326"/>
      <c r="AR20" s="326"/>
      <c r="AS20" s="75"/>
      <c r="AV20" s="73" t="s">
        <v>181</v>
      </c>
      <c r="AW20" s="73" t="s">
        <v>182</v>
      </c>
      <c r="AX20" s="73"/>
      <c r="BE20" s="195" t="s">
        <v>287</v>
      </c>
      <c r="BF20" t="s">
        <v>289</v>
      </c>
      <c r="BG20"/>
    </row>
    <row r="21" spans="2:59" s="30" customFormat="1" x14ac:dyDescent="0.25">
      <c r="B21" s="72"/>
      <c r="C21" s="92">
        <v>1</v>
      </c>
      <c r="D21" s="351" t="s">
        <v>376</v>
      </c>
      <c r="E21" s="351"/>
      <c r="F21" s="351"/>
      <c r="G21" s="351"/>
      <c r="H21" s="351"/>
      <c r="I21" s="352" t="s">
        <v>11</v>
      </c>
      <c r="J21" s="352"/>
      <c r="K21" s="352"/>
      <c r="L21" s="352"/>
      <c r="M21" s="352"/>
      <c r="N21" s="352"/>
      <c r="O21" s="352"/>
      <c r="P21" s="352"/>
      <c r="Q21" s="312">
        <f t="shared" ref="Q21:Q52" si="0">IF(ISNA(AX21),"",AX21)</f>
        <v>20</v>
      </c>
      <c r="R21" s="312"/>
      <c r="S21" s="312"/>
      <c r="T21" s="312"/>
      <c r="U21" s="323" t="s">
        <v>387</v>
      </c>
      <c r="V21" s="324"/>
      <c r="W21" s="324"/>
      <c r="X21" s="324"/>
      <c r="Y21" s="324"/>
      <c r="Z21" s="324"/>
      <c r="AA21" s="324"/>
      <c r="AB21" s="324"/>
      <c r="AC21" s="324"/>
      <c r="AD21" s="324"/>
      <c r="AE21" s="324"/>
      <c r="AF21" s="324"/>
      <c r="AG21" s="324"/>
      <c r="AH21" s="324"/>
      <c r="AI21" s="324"/>
      <c r="AJ21" s="325"/>
      <c r="AK21" s="312"/>
      <c r="AL21" s="312"/>
      <c r="AM21" s="312"/>
      <c r="AN21" s="312"/>
      <c r="AO21" s="291">
        <v>1200000</v>
      </c>
      <c r="AP21" s="292"/>
      <c r="AQ21" s="292"/>
      <c r="AR21" s="293"/>
      <c r="AS21" s="58"/>
      <c r="AU21" s="30">
        <f>IF(Q21="",0,Q21)</f>
        <v>20</v>
      </c>
      <c r="AV21" s="73">
        <f>IF(I21&lt;&gt;"Other",AU21*AO21,AK21*AO21)</f>
        <v>24000000</v>
      </c>
      <c r="AW21" s="73">
        <f>IF(I21&lt;&gt;"Other",AU21,AK21)</f>
        <v>20</v>
      </c>
      <c r="AX21" s="122">
        <f>VLOOKUP(I21,Tables!$H$25:$I$39,2,FALSE)</f>
        <v>20</v>
      </c>
      <c r="BA21" s="30" t="str">
        <f>IF(D21="","",D21)</f>
        <v>PI1231M</v>
      </c>
      <c r="BE21" s="194" t="s">
        <v>377</v>
      </c>
      <c r="BF21" s="193">
        <v>1</v>
      </c>
      <c r="BG21">
        <f>COUNTA(D21)</f>
        <v>1</v>
      </c>
    </row>
    <row r="22" spans="2:59" s="30" customFormat="1" x14ac:dyDescent="0.25">
      <c r="B22" s="72"/>
      <c r="C22" s="92">
        <v>2</v>
      </c>
      <c r="D22" s="403" t="s">
        <v>377</v>
      </c>
      <c r="E22" s="403"/>
      <c r="F22" s="403"/>
      <c r="G22" s="403"/>
      <c r="H22" s="403"/>
      <c r="I22" s="352" t="s">
        <v>4</v>
      </c>
      <c r="J22" s="352"/>
      <c r="K22" s="352"/>
      <c r="L22" s="352"/>
      <c r="M22" s="352"/>
      <c r="N22" s="352"/>
      <c r="O22" s="352"/>
      <c r="P22" s="352"/>
      <c r="Q22" s="312">
        <f t="shared" si="0"/>
        <v>10</v>
      </c>
      <c r="R22" s="312"/>
      <c r="S22" s="312"/>
      <c r="T22" s="312"/>
      <c r="U22" s="323" t="s">
        <v>385</v>
      </c>
      <c r="V22" s="324"/>
      <c r="W22" s="324"/>
      <c r="X22" s="324"/>
      <c r="Y22" s="324"/>
      <c r="Z22" s="324"/>
      <c r="AA22" s="324"/>
      <c r="AB22" s="324"/>
      <c r="AC22" s="324"/>
      <c r="AD22" s="324"/>
      <c r="AE22" s="324"/>
      <c r="AF22" s="324"/>
      <c r="AG22" s="324"/>
      <c r="AH22" s="324"/>
      <c r="AI22" s="324"/>
      <c r="AJ22" s="325"/>
      <c r="AK22" s="312"/>
      <c r="AL22" s="312"/>
      <c r="AM22" s="312"/>
      <c r="AN22" s="312"/>
      <c r="AO22" s="291">
        <v>310000</v>
      </c>
      <c r="AP22" s="292"/>
      <c r="AQ22" s="292"/>
      <c r="AR22" s="293"/>
      <c r="AS22" s="58"/>
      <c r="AU22" s="30">
        <f t="shared" ref="AU22:AU85" si="1">IF(Q22="",0,Q22)</f>
        <v>10</v>
      </c>
      <c r="AV22" s="73">
        <f t="shared" ref="AV22:AV85" si="2">IF(I22&lt;&gt;"Other",AU22*AO22,AK22*AO22)</f>
        <v>3100000</v>
      </c>
      <c r="AW22" s="73">
        <f t="shared" ref="AW22:AW85" si="3">IF(I22&lt;&gt;"Other",AU22,AK22)</f>
        <v>10</v>
      </c>
      <c r="AX22" s="122">
        <f>VLOOKUP(I22,Tables!$H$25:$I$39,2,FALSE)</f>
        <v>10</v>
      </c>
      <c r="BA22" s="30" t="str">
        <f t="shared" ref="BA22:BA85" si="4">IF(D22="","",D22)</f>
        <v>PI1231-1M</v>
      </c>
      <c r="BE22" s="194" t="s">
        <v>378</v>
      </c>
      <c r="BF22" s="193">
        <v>1</v>
      </c>
      <c r="BG22">
        <f t="shared" ref="BG22:BG85" si="5">COUNTA(D22)</f>
        <v>1</v>
      </c>
    </row>
    <row r="23" spans="2:59" s="30" customFormat="1" x14ac:dyDescent="0.25">
      <c r="B23" s="72"/>
      <c r="C23" s="92">
        <v>3</v>
      </c>
      <c r="D23" s="403" t="s">
        <v>378</v>
      </c>
      <c r="E23" s="403"/>
      <c r="F23" s="403"/>
      <c r="G23" s="403"/>
      <c r="H23" s="403"/>
      <c r="I23" s="352" t="s">
        <v>29</v>
      </c>
      <c r="J23" s="352"/>
      <c r="K23" s="352"/>
      <c r="L23" s="352"/>
      <c r="M23" s="352"/>
      <c r="N23" s="352"/>
      <c r="O23" s="352"/>
      <c r="P23" s="352"/>
      <c r="Q23" s="312">
        <f t="shared" si="0"/>
        <v>20</v>
      </c>
      <c r="R23" s="312"/>
      <c r="S23" s="312"/>
      <c r="T23" s="312"/>
      <c r="U23" s="323" t="s">
        <v>388</v>
      </c>
      <c r="V23" s="324"/>
      <c r="W23" s="324"/>
      <c r="X23" s="324"/>
      <c r="Y23" s="324"/>
      <c r="Z23" s="324"/>
      <c r="AA23" s="324"/>
      <c r="AB23" s="324"/>
      <c r="AC23" s="324"/>
      <c r="AD23" s="324"/>
      <c r="AE23" s="324"/>
      <c r="AF23" s="324"/>
      <c r="AG23" s="324"/>
      <c r="AH23" s="324"/>
      <c r="AI23" s="324"/>
      <c r="AJ23" s="325"/>
      <c r="AK23" s="312"/>
      <c r="AL23" s="312"/>
      <c r="AM23" s="312"/>
      <c r="AN23" s="312"/>
      <c r="AO23" s="291">
        <v>410500</v>
      </c>
      <c r="AP23" s="292"/>
      <c r="AQ23" s="292"/>
      <c r="AR23" s="293"/>
      <c r="AS23" s="58"/>
      <c r="AU23" s="30">
        <f t="shared" si="1"/>
        <v>20</v>
      </c>
      <c r="AV23" s="73">
        <f t="shared" si="2"/>
        <v>8210000</v>
      </c>
      <c r="AW23" s="73">
        <f t="shared" si="3"/>
        <v>20</v>
      </c>
      <c r="AX23" s="122">
        <f>VLOOKUP(I23,Tables!$H$25:$I$39,2,FALSE)</f>
        <v>20</v>
      </c>
      <c r="BA23" s="30" t="str">
        <f t="shared" si="4"/>
        <v>PI1231-2M</v>
      </c>
      <c r="BE23" s="194" t="s">
        <v>379</v>
      </c>
      <c r="BF23" s="193">
        <v>1</v>
      </c>
      <c r="BG23">
        <f t="shared" si="5"/>
        <v>1</v>
      </c>
    </row>
    <row r="24" spans="2:59" s="30" customFormat="1" x14ac:dyDescent="0.25">
      <c r="B24" s="72"/>
      <c r="C24" s="92">
        <v>4</v>
      </c>
      <c r="D24" s="403" t="s">
        <v>379</v>
      </c>
      <c r="E24" s="403"/>
      <c r="F24" s="403"/>
      <c r="G24" s="403"/>
      <c r="H24" s="403"/>
      <c r="I24" s="352" t="s">
        <v>14</v>
      </c>
      <c r="J24" s="352"/>
      <c r="K24" s="352"/>
      <c r="L24" s="352"/>
      <c r="M24" s="352"/>
      <c r="N24" s="352"/>
      <c r="O24" s="352"/>
      <c r="P24" s="352"/>
      <c r="Q24" s="312">
        <f t="shared" si="0"/>
        <v>15</v>
      </c>
      <c r="R24" s="312"/>
      <c r="S24" s="312"/>
      <c r="T24" s="312"/>
      <c r="U24" s="323" t="s">
        <v>386</v>
      </c>
      <c r="V24" s="324"/>
      <c r="W24" s="324"/>
      <c r="X24" s="324"/>
      <c r="Y24" s="324"/>
      <c r="Z24" s="324"/>
      <c r="AA24" s="324"/>
      <c r="AB24" s="324"/>
      <c r="AC24" s="324"/>
      <c r="AD24" s="324"/>
      <c r="AE24" s="324"/>
      <c r="AF24" s="324"/>
      <c r="AG24" s="324"/>
      <c r="AH24" s="324"/>
      <c r="AI24" s="324"/>
      <c r="AJ24" s="325"/>
      <c r="AK24" s="312"/>
      <c r="AL24" s="312"/>
      <c r="AM24" s="312"/>
      <c r="AN24" s="312"/>
      <c r="AO24" s="291">
        <v>345000</v>
      </c>
      <c r="AP24" s="292"/>
      <c r="AQ24" s="292"/>
      <c r="AR24" s="293"/>
      <c r="AS24" s="58"/>
      <c r="AU24" s="30">
        <f t="shared" si="1"/>
        <v>15</v>
      </c>
      <c r="AV24" s="73">
        <f t="shared" si="2"/>
        <v>5175000</v>
      </c>
      <c r="AW24" s="73">
        <f t="shared" si="3"/>
        <v>15</v>
      </c>
      <c r="AX24" s="122">
        <f>VLOOKUP(I24,Tables!$H$25:$I$39,2,FALSE)</f>
        <v>15</v>
      </c>
      <c r="BA24" s="30" t="str">
        <f t="shared" si="4"/>
        <v>PI1231-3M</v>
      </c>
      <c r="BE24" s="194" t="s">
        <v>376</v>
      </c>
      <c r="BF24" s="193">
        <v>1</v>
      </c>
      <c r="BG24">
        <f t="shared" si="5"/>
        <v>1</v>
      </c>
    </row>
    <row r="25" spans="2:59" s="30" customFormat="1" x14ac:dyDescent="0.25">
      <c r="B25" s="72"/>
      <c r="C25" s="92">
        <v>5</v>
      </c>
      <c r="D25" s="403"/>
      <c r="E25" s="403"/>
      <c r="F25" s="403"/>
      <c r="G25" s="403"/>
      <c r="H25" s="403"/>
      <c r="I25" s="327"/>
      <c r="J25" s="327"/>
      <c r="K25" s="327"/>
      <c r="L25" s="327"/>
      <c r="M25" s="327"/>
      <c r="N25" s="327"/>
      <c r="O25" s="327"/>
      <c r="P25" s="327"/>
      <c r="Q25" s="312" t="str">
        <f t="shared" si="0"/>
        <v/>
      </c>
      <c r="R25" s="312"/>
      <c r="S25" s="312"/>
      <c r="T25" s="312"/>
      <c r="U25" s="323"/>
      <c r="V25" s="324"/>
      <c r="W25" s="324"/>
      <c r="X25" s="324"/>
      <c r="Y25" s="324"/>
      <c r="Z25" s="324"/>
      <c r="AA25" s="324"/>
      <c r="AB25" s="324"/>
      <c r="AC25" s="324"/>
      <c r="AD25" s="324"/>
      <c r="AE25" s="324"/>
      <c r="AF25" s="324"/>
      <c r="AG25" s="324"/>
      <c r="AH25" s="324"/>
      <c r="AI25" s="324"/>
      <c r="AJ25" s="325"/>
      <c r="AK25" s="312"/>
      <c r="AL25" s="312"/>
      <c r="AM25" s="312"/>
      <c r="AN25" s="312"/>
      <c r="AO25" s="291"/>
      <c r="AP25" s="292"/>
      <c r="AQ25" s="292"/>
      <c r="AR25" s="293"/>
      <c r="AS25" s="58"/>
      <c r="AU25" s="30">
        <f t="shared" si="1"/>
        <v>0</v>
      </c>
      <c r="AV25" s="73">
        <f t="shared" si="2"/>
        <v>0</v>
      </c>
      <c r="AW25" s="73">
        <f t="shared" si="3"/>
        <v>0</v>
      </c>
      <c r="AX25" s="122" t="e">
        <f>VLOOKUP(I25,Tables!$H$25:$I$39,2,FALSE)</f>
        <v>#N/A</v>
      </c>
      <c r="BA25" s="30" t="str">
        <f t="shared" si="4"/>
        <v/>
      </c>
      <c r="BE25" s="194" t="s">
        <v>288</v>
      </c>
      <c r="BF25" s="193"/>
      <c r="BG25">
        <f t="shared" si="5"/>
        <v>0</v>
      </c>
    </row>
    <row r="26" spans="2:59" s="30" customFormat="1" hidden="1" x14ac:dyDescent="0.25">
      <c r="B26" s="72"/>
      <c r="C26" s="92">
        <v>6</v>
      </c>
      <c r="D26" s="403"/>
      <c r="E26" s="403"/>
      <c r="F26" s="403"/>
      <c r="G26" s="403"/>
      <c r="H26" s="403"/>
      <c r="I26" s="327"/>
      <c r="J26" s="327"/>
      <c r="K26" s="327"/>
      <c r="L26" s="327"/>
      <c r="M26" s="327"/>
      <c r="N26" s="327"/>
      <c r="O26" s="327"/>
      <c r="P26" s="327"/>
      <c r="Q26" s="312" t="str">
        <f t="shared" si="0"/>
        <v/>
      </c>
      <c r="R26" s="312"/>
      <c r="S26" s="312"/>
      <c r="T26" s="312"/>
      <c r="U26" s="397"/>
      <c r="V26" s="398"/>
      <c r="W26" s="398"/>
      <c r="X26" s="398"/>
      <c r="Y26" s="398"/>
      <c r="Z26" s="398"/>
      <c r="AA26" s="398"/>
      <c r="AB26" s="398"/>
      <c r="AC26" s="398"/>
      <c r="AD26" s="398"/>
      <c r="AE26" s="398"/>
      <c r="AF26" s="398"/>
      <c r="AG26" s="398"/>
      <c r="AH26" s="398"/>
      <c r="AI26" s="398"/>
      <c r="AJ26" s="399"/>
      <c r="AK26" s="312"/>
      <c r="AL26" s="312"/>
      <c r="AM26" s="312"/>
      <c r="AN26" s="312"/>
      <c r="AO26" s="306"/>
      <c r="AP26" s="307"/>
      <c r="AQ26" s="307"/>
      <c r="AR26" s="308"/>
      <c r="AS26" s="58"/>
      <c r="AU26" s="30">
        <f t="shared" si="1"/>
        <v>0</v>
      </c>
      <c r="AV26" s="73">
        <f t="shared" si="2"/>
        <v>0</v>
      </c>
      <c r="AW26" s="73">
        <f t="shared" si="3"/>
        <v>0</v>
      </c>
      <c r="AX26" s="122" t="e">
        <f>VLOOKUP(I26,Tables!$H$25:$I$39,2,FALSE)</f>
        <v>#N/A</v>
      </c>
      <c r="BA26" s="30" t="str">
        <f t="shared" si="4"/>
        <v/>
      </c>
      <c r="BE26"/>
      <c r="BF26"/>
      <c r="BG26">
        <f t="shared" si="5"/>
        <v>0</v>
      </c>
    </row>
    <row r="27" spans="2:59" s="30" customFormat="1" hidden="1" x14ac:dyDescent="0.25">
      <c r="B27" s="72"/>
      <c r="C27" s="92">
        <v>7</v>
      </c>
      <c r="D27" s="403"/>
      <c r="E27" s="403"/>
      <c r="F27" s="403"/>
      <c r="G27" s="403"/>
      <c r="H27" s="403"/>
      <c r="I27" s="327"/>
      <c r="J27" s="327"/>
      <c r="K27" s="327"/>
      <c r="L27" s="327"/>
      <c r="M27" s="327"/>
      <c r="N27" s="327"/>
      <c r="O27" s="327"/>
      <c r="P27" s="327"/>
      <c r="Q27" s="312" t="str">
        <f t="shared" si="0"/>
        <v/>
      </c>
      <c r="R27" s="312"/>
      <c r="S27" s="312"/>
      <c r="T27" s="312"/>
      <c r="U27" s="323"/>
      <c r="V27" s="324"/>
      <c r="W27" s="324"/>
      <c r="X27" s="324"/>
      <c r="Y27" s="324"/>
      <c r="Z27" s="324"/>
      <c r="AA27" s="324"/>
      <c r="AB27" s="324"/>
      <c r="AC27" s="324"/>
      <c r="AD27" s="324"/>
      <c r="AE27" s="324"/>
      <c r="AF27" s="324"/>
      <c r="AG27" s="324"/>
      <c r="AH27" s="324"/>
      <c r="AI27" s="324"/>
      <c r="AJ27" s="325"/>
      <c r="AK27" s="312"/>
      <c r="AL27" s="312"/>
      <c r="AM27" s="312"/>
      <c r="AN27" s="312"/>
      <c r="AO27" s="291"/>
      <c r="AP27" s="292"/>
      <c r="AQ27" s="292"/>
      <c r="AR27" s="293"/>
      <c r="AS27" s="58"/>
      <c r="AU27" s="30">
        <f t="shared" si="1"/>
        <v>0</v>
      </c>
      <c r="AV27" s="73">
        <f t="shared" si="2"/>
        <v>0</v>
      </c>
      <c r="AW27" s="73">
        <f t="shared" si="3"/>
        <v>0</v>
      </c>
      <c r="AX27" s="122" t="e">
        <f>VLOOKUP(I27,Tables!$H$25:$I$39,2,FALSE)</f>
        <v>#N/A</v>
      </c>
      <c r="BA27" s="30" t="str">
        <f t="shared" si="4"/>
        <v/>
      </c>
      <c r="BE27"/>
      <c r="BF27"/>
      <c r="BG27">
        <f t="shared" si="5"/>
        <v>0</v>
      </c>
    </row>
    <row r="28" spans="2:59" s="30" customFormat="1" hidden="1" x14ac:dyDescent="0.25">
      <c r="B28" s="72"/>
      <c r="C28" s="92">
        <v>8</v>
      </c>
      <c r="D28" s="403"/>
      <c r="E28" s="403"/>
      <c r="F28" s="403"/>
      <c r="G28" s="403"/>
      <c r="H28" s="403"/>
      <c r="I28" s="327"/>
      <c r="J28" s="327"/>
      <c r="K28" s="327"/>
      <c r="L28" s="327"/>
      <c r="M28" s="327"/>
      <c r="N28" s="327"/>
      <c r="O28" s="327"/>
      <c r="P28" s="327"/>
      <c r="Q28" s="312" t="str">
        <f t="shared" si="0"/>
        <v/>
      </c>
      <c r="R28" s="312"/>
      <c r="S28" s="312"/>
      <c r="T28" s="312"/>
      <c r="U28" s="323"/>
      <c r="V28" s="324"/>
      <c r="W28" s="324"/>
      <c r="X28" s="324"/>
      <c r="Y28" s="324"/>
      <c r="Z28" s="324"/>
      <c r="AA28" s="324"/>
      <c r="AB28" s="324"/>
      <c r="AC28" s="324"/>
      <c r="AD28" s="324"/>
      <c r="AE28" s="324"/>
      <c r="AF28" s="324"/>
      <c r="AG28" s="324"/>
      <c r="AH28" s="324"/>
      <c r="AI28" s="324"/>
      <c r="AJ28" s="325"/>
      <c r="AK28" s="312"/>
      <c r="AL28" s="312"/>
      <c r="AM28" s="312"/>
      <c r="AN28" s="312"/>
      <c r="AO28" s="291"/>
      <c r="AP28" s="292"/>
      <c r="AQ28" s="292"/>
      <c r="AR28" s="293"/>
      <c r="AS28" s="58"/>
      <c r="AU28" s="30">
        <f t="shared" si="1"/>
        <v>0</v>
      </c>
      <c r="AV28" s="73">
        <f t="shared" si="2"/>
        <v>0</v>
      </c>
      <c r="AW28" s="73">
        <f t="shared" si="3"/>
        <v>0</v>
      </c>
      <c r="AX28" s="122" t="e">
        <f>VLOOKUP(I28,Tables!$H$25:$I$39,2,FALSE)</f>
        <v>#N/A</v>
      </c>
      <c r="BA28" s="30" t="str">
        <f t="shared" si="4"/>
        <v/>
      </c>
      <c r="BE28"/>
      <c r="BF28"/>
      <c r="BG28">
        <f t="shared" si="5"/>
        <v>0</v>
      </c>
    </row>
    <row r="29" spans="2:59" s="30" customFormat="1" hidden="1" x14ac:dyDescent="0.25">
      <c r="B29" s="72"/>
      <c r="C29" s="92">
        <v>9</v>
      </c>
      <c r="D29" s="403"/>
      <c r="E29" s="403"/>
      <c r="F29" s="403"/>
      <c r="G29" s="403"/>
      <c r="H29" s="403"/>
      <c r="I29" s="327"/>
      <c r="J29" s="327"/>
      <c r="K29" s="327"/>
      <c r="L29" s="327"/>
      <c r="M29" s="327"/>
      <c r="N29" s="327"/>
      <c r="O29" s="327"/>
      <c r="P29" s="327"/>
      <c r="Q29" s="312" t="str">
        <f t="shared" si="0"/>
        <v/>
      </c>
      <c r="R29" s="312"/>
      <c r="S29" s="312"/>
      <c r="T29" s="312"/>
      <c r="U29" s="397"/>
      <c r="V29" s="398"/>
      <c r="W29" s="398"/>
      <c r="X29" s="398"/>
      <c r="Y29" s="398"/>
      <c r="Z29" s="398"/>
      <c r="AA29" s="398"/>
      <c r="AB29" s="398"/>
      <c r="AC29" s="398"/>
      <c r="AD29" s="398"/>
      <c r="AE29" s="398"/>
      <c r="AF29" s="398"/>
      <c r="AG29" s="398"/>
      <c r="AH29" s="398"/>
      <c r="AI29" s="398"/>
      <c r="AJ29" s="399"/>
      <c r="AK29" s="312"/>
      <c r="AL29" s="312"/>
      <c r="AM29" s="312"/>
      <c r="AN29" s="312"/>
      <c r="AO29" s="306"/>
      <c r="AP29" s="307"/>
      <c r="AQ29" s="307"/>
      <c r="AR29" s="308"/>
      <c r="AS29" s="58"/>
      <c r="AU29" s="30">
        <f t="shared" si="1"/>
        <v>0</v>
      </c>
      <c r="AV29" s="73">
        <f t="shared" si="2"/>
        <v>0</v>
      </c>
      <c r="AW29" s="73">
        <f t="shared" si="3"/>
        <v>0</v>
      </c>
      <c r="AX29" s="122" t="e">
        <f>VLOOKUP(I29,Tables!$H$25:$I$39,2,FALSE)</f>
        <v>#N/A</v>
      </c>
      <c r="BA29" s="30" t="str">
        <f t="shared" si="4"/>
        <v/>
      </c>
      <c r="BE29"/>
      <c r="BF29"/>
      <c r="BG29">
        <f t="shared" si="5"/>
        <v>0</v>
      </c>
    </row>
    <row r="30" spans="2:59" s="126" customFormat="1" hidden="1" x14ac:dyDescent="0.25">
      <c r="B30" s="123"/>
      <c r="C30" s="124">
        <v>10</v>
      </c>
      <c r="D30" s="403"/>
      <c r="E30" s="403"/>
      <c r="F30" s="403"/>
      <c r="G30" s="403"/>
      <c r="H30" s="403"/>
      <c r="I30" s="327"/>
      <c r="J30" s="327"/>
      <c r="K30" s="327"/>
      <c r="L30" s="327"/>
      <c r="M30" s="327"/>
      <c r="N30" s="327"/>
      <c r="O30" s="327"/>
      <c r="P30" s="327"/>
      <c r="Q30" s="312" t="str">
        <f t="shared" si="0"/>
        <v/>
      </c>
      <c r="R30" s="312"/>
      <c r="S30" s="312"/>
      <c r="T30" s="312"/>
      <c r="U30" s="397"/>
      <c r="V30" s="398"/>
      <c r="W30" s="398"/>
      <c r="X30" s="398"/>
      <c r="Y30" s="398"/>
      <c r="Z30" s="398"/>
      <c r="AA30" s="398"/>
      <c r="AB30" s="398"/>
      <c r="AC30" s="398"/>
      <c r="AD30" s="398"/>
      <c r="AE30" s="398"/>
      <c r="AF30" s="398"/>
      <c r="AG30" s="398"/>
      <c r="AH30" s="398"/>
      <c r="AI30" s="398"/>
      <c r="AJ30" s="399"/>
      <c r="AK30" s="312"/>
      <c r="AL30" s="312"/>
      <c r="AM30" s="312"/>
      <c r="AN30" s="312"/>
      <c r="AO30" s="306"/>
      <c r="AP30" s="307"/>
      <c r="AQ30" s="307"/>
      <c r="AR30" s="308"/>
      <c r="AS30" s="125"/>
      <c r="AU30" s="30">
        <f t="shared" si="1"/>
        <v>0</v>
      </c>
      <c r="AV30" s="73">
        <f t="shared" si="2"/>
        <v>0</v>
      </c>
      <c r="AW30" s="73">
        <f t="shared" si="3"/>
        <v>0</v>
      </c>
      <c r="AX30" s="122" t="e">
        <f>VLOOKUP(I30,Tables!$H$25:$I$39,2,FALSE)</f>
        <v>#N/A</v>
      </c>
      <c r="BA30" s="30" t="str">
        <f t="shared" si="4"/>
        <v/>
      </c>
      <c r="BE30"/>
      <c r="BF30"/>
      <c r="BG30">
        <f t="shared" si="5"/>
        <v>0</v>
      </c>
    </row>
    <row r="31" spans="2:59" s="126" customFormat="1" hidden="1" x14ac:dyDescent="0.25">
      <c r="B31" s="123"/>
      <c r="C31" s="124">
        <v>11</v>
      </c>
      <c r="D31" s="403"/>
      <c r="E31" s="403"/>
      <c r="F31" s="403"/>
      <c r="G31" s="403"/>
      <c r="H31" s="403"/>
      <c r="I31" s="327"/>
      <c r="J31" s="327"/>
      <c r="K31" s="327"/>
      <c r="L31" s="327"/>
      <c r="M31" s="327"/>
      <c r="N31" s="327"/>
      <c r="O31" s="327"/>
      <c r="P31" s="327"/>
      <c r="Q31" s="312" t="str">
        <f t="shared" si="0"/>
        <v/>
      </c>
      <c r="R31" s="312"/>
      <c r="S31" s="312"/>
      <c r="T31" s="312"/>
      <c r="U31" s="323"/>
      <c r="V31" s="324"/>
      <c r="W31" s="324"/>
      <c r="X31" s="324"/>
      <c r="Y31" s="324"/>
      <c r="Z31" s="324"/>
      <c r="AA31" s="324"/>
      <c r="AB31" s="324"/>
      <c r="AC31" s="324"/>
      <c r="AD31" s="324"/>
      <c r="AE31" s="324"/>
      <c r="AF31" s="324"/>
      <c r="AG31" s="324"/>
      <c r="AH31" s="324"/>
      <c r="AI31" s="324"/>
      <c r="AJ31" s="325"/>
      <c r="AK31" s="312"/>
      <c r="AL31" s="312"/>
      <c r="AM31" s="312"/>
      <c r="AN31" s="312"/>
      <c r="AO31" s="291"/>
      <c r="AP31" s="292"/>
      <c r="AQ31" s="292"/>
      <c r="AR31" s="293"/>
      <c r="AS31" s="125"/>
      <c r="AU31" s="30">
        <f t="shared" si="1"/>
        <v>0</v>
      </c>
      <c r="AV31" s="73">
        <f t="shared" si="2"/>
        <v>0</v>
      </c>
      <c r="AW31" s="73">
        <f t="shared" si="3"/>
        <v>0</v>
      </c>
      <c r="AX31" s="122" t="e">
        <f>VLOOKUP(I31,Tables!$H$25:$I$39,2,FALSE)</f>
        <v>#N/A</v>
      </c>
      <c r="BA31" s="30" t="str">
        <f t="shared" si="4"/>
        <v/>
      </c>
      <c r="BE31"/>
      <c r="BF31"/>
      <c r="BG31">
        <f t="shared" si="5"/>
        <v>0</v>
      </c>
    </row>
    <row r="32" spans="2:59" s="126" customFormat="1" hidden="1" x14ac:dyDescent="0.25">
      <c r="B32" s="123"/>
      <c r="C32" s="124">
        <v>12</v>
      </c>
      <c r="D32" s="403"/>
      <c r="E32" s="403"/>
      <c r="F32" s="403"/>
      <c r="G32" s="403"/>
      <c r="H32" s="403"/>
      <c r="I32" s="327"/>
      <c r="J32" s="327"/>
      <c r="K32" s="327"/>
      <c r="L32" s="327"/>
      <c r="M32" s="327"/>
      <c r="N32" s="327"/>
      <c r="O32" s="327"/>
      <c r="P32" s="327"/>
      <c r="Q32" s="312" t="str">
        <f t="shared" si="0"/>
        <v/>
      </c>
      <c r="R32" s="312"/>
      <c r="S32" s="312"/>
      <c r="T32" s="312"/>
      <c r="U32" s="323"/>
      <c r="V32" s="324"/>
      <c r="W32" s="324"/>
      <c r="X32" s="324"/>
      <c r="Y32" s="324"/>
      <c r="Z32" s="324"/>
      <c r="AA32" s="324"/>
      <c r="AB32" s="324"/>
      <c r="AC32" s="324"/>
      <c r="AD32" s="324"/>
      <c r="AE32" s="324"/>
      <c r="AF32" s="324"/>
      <c r="AG32" s="324"/>
      <c r="AH32" s="324"/>
      <c r="AI32" s="324"/>
      <c r="AJ32" s="325"/>
      <c r="AK32" s="312"/>
      <c r="AL32" s="312"/>
      <c r="AM32" s="312"/>
      <c r="AN32" s="312"/>
      <c r="AO32" s="291"/>
      <c r="AP32" s="292"/>
      <c r="AQ32" s="292"/>
      <c r="AR32" s="293"/>
      <c r="AS32" s="125"/>
      <c r="AU32" s="30">
        <f t="shared" si="1"/>
        <v>0</v>
      </c>
      <c r="AV32" s="73">
        <f t="shared" si="2"/>
        <v>0</v>
      </c>
      <c r="AW32" s="73">
        <f t="shared" si="3"/>
        <v>0</v>
      </c>
      <c r="AX32" s="122" t="e">
        <f>VLOOKUP(I32,Tables!$H$25:$I$39,2,FALSE)</f>
        <v>#N/A</v>
      </c>
      <c r="BA32" s="30" t="str">
        <f t="shared" si="4"/>
        <v/>
      </c>
      <c r="BE32"/>
      <c r="BF32"/>
      <c r="BG32">
        <f t="shared" si="5"/>
        <v>0</v>
      </c>
    </row>
    <row r="33" spans="2:59" s="126" customFormat="1" hidden="1" x14ac:dyDescent="0.25">
      <c r="B33" s="123"/>
      <c r="C33" s="124">
        <v>13</v>
      </c>
      <c r="D33" s="403"/>
      <c r="E33" s="403"/>
      <c r="F33" s="403"/>
      <c r="G33" s="403"/>
      <c r="H33" s="403"/>
      <c r="I33" s="327"/>
      <c r="J33" s="327"/>
      <c r="K33" s="327"/>
      <c r="L33" s="327"/>
      <c r="M33" s="327"/>
      <c r="N33" s="327"/>
      <c r="O33" s="327"/>
      <c r="P33" s="327"/>
      <c r="Q33" s="312" t="str">
        <f t="shared" si="0"/>
        <v/>
      </c>
      <c r="R33" s="312"/>
      <c r="S33" s="312"/>
      <c r="T33" s="312"/>
      <c r="U33" s="323"/>
      <c r="V33" s="324"/>
      <c r="W33" s="324"/>
      <c r="X33" s="324"/>
      <c r="Y33" s="324"/>
      <c r="Z33" s="324"/>
      <c r="AA33" s="324"/>
      <c r="AB33" s="324"/>
      <c r="AC33" s="324"/>
      <c r="AD33" s="324"/>
      <c r="AE33" s="324"/>
      <c r="AF33" s="324"/>
      <c r="AG33" s="324"/>
      <c r="AH33" s="324"/>
      <c r="AI33" s="324"/>
      <c r="AJ33" s="325"/>
      <c r="AK33" s="312"/>
      <c r="AL33" s="312"/>
      <c r="AM33" s="312"/>
      <c r="AN33" s="312"/>
      <c r="AO33" s="291"/>
      <c r="AP33" s="292"/>
      <c r="AQ33" s="292"/>
      <c r="AR33" s="293"/>
      <c r="AS33" s="125"/>
      <c r="AU33" s="30">
        <f t="shared" si="1"/>
        <v>0</v>
      </c>
      <c r="AV33" s="73">
        <f t="shared" si="2"/>
        <v>0</v>
      </c>
      <c r="AW33" s="73">
        <f t="shared" si="3"/>
        <v>0</v>
      </c>
      <c r="AX33" s="122" t="e">
        <f>VLOOKUP(I33,Tables!$H$25:$I$39,2,FALSE)</f>
        <v>#N/A</v>
      </c>
      <c r="BA33" s="30" t="str">
        <f t="shared" si="4"/>
        <v/>
      </c>
      <c r="BE33"/>
      <c r="BF33"/>
      <c r="BG33">
        <f t="shared" si="5"/>
        <v>0</v>
      </c>
    </row>
    <row r="34" spans="2:59" s="126" customFormat="1" hidden="1" x14ac:dyDescent="0.25">
      <c r="B34" s="123"/>
      <c r="C34" s="124">
        <v>14</v>
      </c>
      <c r="D34" s="403"/>
      <c r="E34" s="403"/>
      <c r="F34" s="403"/>
      <c r="G34" s="403"/>
      <c r="H34" s="403"/>
      <c r="I34" s="327"/>
      <c r="J34" s="327"/>
      <c r="K34" s="327"/>
      <c r="L34" s="327"/>
      <c r="M34" s="327"/>
      <c r="N34" s="327"/>
      <c r="O34" s="327"/>
      <c r="P34" s="327"/>
      <c r="Q34" s="312" t="str">
        <f t="shared" si="0"/>
        <v/>
      </c>
      <c r="R34" s="312"/>
      <c r="S34" s="312"/>
      <c r="T34" s="312"/>
      <c r="U34" s="323"/>
      <c r="V34" s="324"/>
      <c r="W34" s="324"/>
      <c r="X34" s="324"/>
      <c r="Y34" s="324"/>
      <c r="Z34" s="324"/>
      <c r="AA34" s="324"/>
      <c r="AB34" s="324"/>
      <c r="AC34" s="324"/>
      <c r="AD34" s="324"/>
      <c r="AE34" s="324"/>
      <c r="AF34" s="324"/>
      <c r="AG34" s="324"/>
      <c r="AH34" s="324"/>
      <c r="AI34" s="324"/>
      <c r="AJ34" s="325"/>
      <c r="AK34" s="312"/>
      <c r="AL34" s="312"/>
      <c r="AM34" s="312"/>
      <c r="AN34" s="312"/>
      <c r="AO34" s="291"/>
      <c r="AP34" s="292"/>
      <c r="AQ34" s="292"/>
      <c r="AR34" s="293"/>
      <c r="AS34" s="125"/>
      <c r="AU34" s="30">
        <f t="shared" si="1"/>
        <v>0</v>
      </c>
      <c r="AV34" s="73">
        <f t="shared" si="2"/>
        <v>0</v>
      </c>
      <c r="AW34" s="73">
        <f t="shared" si="3"/>
        <v>0</v>
      </c>
      <c r="AX34" s="122" t="e">
        <f>VLOOKUP(I34,Tables!$H$25:$I$39,2,FALSE)</f>
        <v>#N/A</v>
      </c>
      <c r="BA34" s="30" t="str">
        <f t="shared" si="4"/>
        <v/>
      </c>
      <c r="BE34"/>
      <c r="BF34"/>
      <c r="BG34">
        <f t="shared" si="5"/>
        <v>0</v>
      </c>
    </row>
    <row r="35" spans="2:59" s="126" customFormat="1" hidden="1" x14ac:dyDescent="0.25">
      <c r="B35" s="123"/>
      <c r="C35" s="124">
        <v>15</v>
      </c>
      <c r="D35" s="403"/>
      <c r="E35" s="403"/>
      <c r="F35" s="403"/>
      <c r="G35" s="403"/>
      <c r="H35" s="403"/>
      <c r="I35" s="327"/>
      <c r="J35" s="327"/>
      <c r="K35" s="327"/>
      <c r="L35" s="327"/>
      <c r="M35" s="327"/>
      <c r="N35" s="327"/>
      <c r="O35" s="327"/>
      <c r="P35" s="327"/>
      <c r="Q35" s="312" t="str">
        <f t="shared" si="0"/>
        <v/>
      </c>
      <c r="R35" s="312"/>
      <c r="S35" s="312"/>
      <c r="T35" s="312"/>
      <c r="U35" s="323"/>
      <c r="V35" s="324"/>
      <c r="W35" s="324"/>
      <c r="X35" s="324"/>
      <c r="Y35" s="324"/>
      <c r="Z35" s="324"/>
      <c r="AA35" s="324"/>
      <c r="AB35" s="324"/>
      <c r="AC35" s="324"/>
      <c r="AD35" s="324"/>
      <c r="AE35" s="324"/>
      <c r="AF35" s="324"/>
      <c r="AG35" s="324"/>
      <c r="AH35" s="324"/>
      <c r="AI35" s="324"/>
      <c r="AJ35" s="325"/>
      <c r="AK35" s="312"/>
      <c r="AL35" s="312"/>
      <c r="AM35" s="312"/>
      <c r="AN35" s="312"/>
      <c r="AO35" s="291"/>
      <c r="AP35" s="292"/>
      <c r="AQ35" s="292"/>
      <c r="AR35" s="293"/>
      <c r="AS35" s="125"/>
      <c r="AU35" s="30">
        <f t="shared" si="1"/>
        <v>0</v>
      </c>
      <c r="AV35" s="73">
        <f t="shared" si="2"/>
        <v>0</v>
      </c>
      <c r="AW35" s="73">
        <f t="shared" si="3"/>
        <v>0</v>
      </c>
      <c r="AX35" s="122" t="e">
        <f>VLOOKUP(I35,Tables!$H$25:$I$39,2,FALSE)</f>
        <v>#N/A</v>
      </c>
      <c r="BA35" s="30" t="str">
        <f t="shared" si="4"/>
        <v/>
      </c>
      <c r="BE35"/>
      <c r="BF35"/>
      <c r="BG35">
        <f t="shared" si="5"/>
        <v>0</v>
      </c>
    </row>
    <row r="36" spans="2:59" s="126" customFormat="1" hidden="1" x14ac:dyDescent="0.25">
      <c r="B36" s="123"/>
      <c r="C36" s="124">
        <v>16</v>
      </c>
      <c r="D36" s="403"/>
      <c r="E36" s="403"/>
      <c r="F36" s="403"/>
      <c r="G36" s="403"/>
      <c r="H36" s="403"/>
      <c r="I36" s="327"/>
      <c r="J36" s="327"/>
      <c r="K36" s="327"/>
      <c r="L36" s="327"/>
      <c r="M36" s="327"/>
      <c r="N36" s="327"/>
      <c r="O36" s="327"/>
      <c r="P36" s="327"/>
      <c r="Q36" s="312" t="str">
        <f t="shared" si="0"/>
        <v/>
      </c>
      <c r="R36" s="312"/>
      <c r="S36" s="312"/>
      <c r="T36" s="312"/>
      <c r="U36" s="323"/>
      <c r="V36" s="324"/>
      <c r="W36" s="324"/>
      <c r="X36" s="324"/>
      <c r="Y36" s="324"/>
      <c r="Z36" s="324"/>
      <c r="AA36" s="324"/>
      <c r="AB36" s="324"/>
      <c r="AC36" s="324"/>
      <c r="AD36" s="324"/>
      <c r="AE36" s="324"/>
      <c r="AF36" s="324"/>
      <c r="AG36" s="324"/>
      <c r="AH36" s="324"/>
      <c r="AI36" s="324"/>
      <c r="AJ36" s="325"/>
      <c r="AK36" s="312"/>
      <c r="AL36" s="312"/>
      <c r="AM36" s="312"/>
      <c r="AN36" s="312"/>
      <c r="AO36" s="291"/>
      <c r="AP36" s="292"/>
      <c r="AQ36" s="292"/>
      <c r="AR36" s="293"/>
      <c r="AS36" s="125"/>
      <c r="AU36" s="30">
        <f t="shared" si="1"/>
        <v>0</v>
      </c>
      <c r="AV36" s="73">
        <f t="shared" si="2"/>
        <v>0</v>
      </c>
      <c r="AW36" s="73">
        <f t="shared" si="3"/>
        <v>0</v>
      </c>
      <c r="AX36" s="122" t="e">
        <f>VLOOKUP(I36,Tables!$H$25:$I$39,2,FALSE)</f>
        <v>#N/A</v>
      </c>
      <c r="BA36" s="30" t="str">
        <f t="shared" si="4"/>
        <v/>
      </c>
      <c r="BE36"/>
      <c r="BF36"/>
      <c r="BG36">
        <f t="shared" si="5"/>
        <v>0</v>
      </c>
    </row>
    <row r="37" spans="2:59" s="126" customFormat="1" hidden="1" x14ac:dyDescent="0.25">
      <c r="B37" s="123"/>
      <c r="C37" s="124">
        <v>17</v>
      </c>
      <c r="D37" s="403"/>
      <c r="E37" s="403"/>
      <c r="F37" s="403"/>
      <c r="G37" s="403"/>
      <c r="H37" s="403"/>
      <c r="I37" s="327"/>
      <c r="J37" s="327"/>
      <c r="K37" s="327"/>
      <c r="L37" s="327"/>
      <c r="M37" s="327"/>
      <c r="N37" s="327"/>
      <c r="O37" s="327"/>
      <c r="P37" s="327"/>
      <c r="Q37" s="312" t="str">
        <f t="shared" si="0"/>
        <v/>
      </c>
      <c r="R37" s="312"/>
      <c r="S37" s="312"/>
      <c r="T37" s="312"/>
      <c r="U37" s="323"/>
      <c r="V37" s="324"/>
      <c r="W37" s="324"/>
      <c r="X37" s="324"/>
      <c r="Y37" s="324"/>
      <c r="Z37" s="324"/>
      <c r="AA37" s="324"/>
      <c r="AB37" s="324"/>
      <c r="AC37" s="324"/>
      <c r="AD37" s="324"/>
      <c r="AE37" s="324"/>
      <c r="AF37" s="324"/>
      <c r="AG37" s="324"/>
      <c r="AH37" s="324"/>
      <c r="AI37" s="324"/>
      <c r="AJ37" s="325"/>
      <c r="AK37" s="312"/>
      <c r="AL37" s="312"/>
      <c r="AM37" s="312"/>
      <c r="AN37" s="312"/>
      <c r="AO37" s="291"/>
      <c r="AP37" s="292"/>
      <c r="AQ37" s="292"/>
      <c r="AR37" s="293"/>
      <c r="AS37" s="125"/>
      <c r="AU37" s="30">
        <f t="shared" si="1"/>
        <v>0</v>
      </c>
      <c r="AV37" s="73">
        <f t="shared" si="2"/>
        <v>0</v>
      </c>
      <c r="AW37" s="73">
        <f t="shared" si="3"/>
        <v>0</v>
      </c>
      <c r="AX37" s="122" t="e">
        <f>VLOOKUP(I37,Tables!$H$25:$I$39,2,FALSE)</f>
        <v>#N/A</v>
      </c>
      <c r="BA37" s="30" t="str">
        <f t="shared" si="4"/>
        <v/>
      </c>
      <c r="BE37"/>
      <c r="BF37"/>
      <c r="BG37">
        <f t="shared" si="5"/>
        <v>0</v>
      </c>
    </row>
    <row r="38" spans="2:59" s="126" customFormat="1" ht="16.5" hidden="1" customHeight="1" x14ac:dyDescent="0.25">
      <c r="B38" s="123"/>
      <c r="C38" s="124">
        <v>18</v>
      </c>
      <c r="D38" s="403"/>
      <c r="E38" s="403"/>
      <c r="F38" s="403"/>
      <c r="G38" s="403"/>
      <c r="H38" s="403"/>
      <c r="I38" s="327"/>
      <c r="J38" s="327"/>
      <c r="K38" s="327"/>
      <c r="L38" s="327"/>
      <c r="M38" s="327"/>
      <c r="N38" s="327"/>
      <c r="O38" s="327"/>
      <c r="P38" s="327"/>
      <c r="Q38" s="312" t="str">
        <f t="shared" si="0"/>
        <v/>
      </c>
      <c r="R38" s="312"/>
      <c r="S38" s="312"/>
      <c r="T38" s="312"/>
      <c r="U38" s="323"/>
      <c r="V38" s="324"/>
      <c r="W38" s="324"/>
      <c r="X38" s="324"/>
      <c r="Y38" s="324"/>
      <c r="Z38" s="324"/>
      <c r="AA38" s="324"/>
      <c r="AB38" s="324"/>
      <c r="AC38" s="324"/>
      <c r="AD38" s="324"/>
      <c r="AE38" s="324"/>
      <c r="AF38" s="324"/>
      <c r="AG38" s="324"/>
      <c r="AH38" s="324"/>
      <c r="AI38" s="324"/>
      <c r="AJ38" s="325"/>
      <c r="AK38" s="312"/>
      <c r="AL38" s="312"/>
      <c r="AM38" s="312"/>
      <c r="AN38" s="312"/>
      <c r="AO38" s="291"/>
      <c r="AP38" s="292"/>
      <c r="AQ38" s="292"/>
      <c r="AR38" s="293"/>
      <c r="AS38" s="125"/>
      <c r="AU38" s="30">
        <f t="shared" si="1"/>
        <v>0</v>
      </c>
      <c r="AV38" s="73">
        <f t="shared" si="2"/>
        <v>0</v>
      </c>
      <c r="AW38" s="73">
        <f t="shared" si="3"/>
        <v>0</v>
      </c>
      <c r="AX38" s="122" t="e">
        <f>VLOOKUP(I38,Tables!$H$25:$I$39,2,FALSE)</f>
        <v>#N/A</v>
      </c>
      <c r="BA38" s="30" t="str">
        <f t="shared" si="4"/>
        <v/>
      </c>
      <c r="BG38">
        <f t="shared" si="5"/>
        <v>0</v>
      </c>
    </row>
    <row r="39" spans="2:59" s="126" customFormat="1" ht="16.5" hidden="1" customHeight="1" x14ac:dyDescent="0.25">
      <c r="B39" s="123"/>
      <c r="C39" s="124">
        <v>19</v>
      </c>
      <c r="D39" s="403"/>
      <c r="E39" s="403"/>
      <c r="F39" s="403"/>
      <c r="G39" s="403"/>
      <c r="H39" s="403"/>
      <c r="I39" s="327"/>
      <c r="J39" s="327"/>
      <c r="K39" s="327"/>
      <c r="L39" s="327"/>
      <c r="M39" s="327"/>
      <c r="N39" s="327"/>
      <c r="O39" s="327"/>
      <c r="P39" s="327"/>
      <c r="Q39" s="312" t="str">
        <f t="shared" si="0"/>
        <v/>
      </c>
      <c r="R39" s="312"/>
      <c r="S39" s="312"/>
      <c r="T39" s="312"/>
      <c r="U39" s="323"/>
      <c r="V39" s="324"/>
      <c r="W39" s="324"/>
      <c r="X39" s="324"/>
      <c r="Y39" s="324"/>
      <c r="Z39" s="324"/>
      <c r="AA39" s="324"/>
      <c r="AB39" s="324"/>
      <c r="AC39" s="324"/>
      <c r="AD39" s="324"/>
      <c r="AE39" s="324"/>
      <c r="AF39" s="324"/>
      <c r="AG39" s="324"/>
      <c r="AH39" s="324"/>
      <c r="AI39" s="324"/>
      <c r="AJ39" s="325"/>
      <c r="AK39" s="312"/>
      <c r="AL39" s="312"/>
      <c r="AM39" s="312"/>
      <c r="AN39" s="312"/>
      <c r="AO39" s="291"/>
      <c r="AP39" s="292"/>
      <c r="AQ39" s="292"/>
      <c r="AR39" s="293"/>
      <c r="AS39" s="125"/>
      <c r="AU39" s="30">
        <f t="shared" si="1"/>
        <v>0</v>
      </c>
      <c r="AV39" s="73">
        <f t="shared" si="2"/>
        <v>0</v>
      </c>
      <c r="AW39" s="73">
        <f t="shared" si="3"/>
        <v>0</v>
      </c>
      <c r="AX39" s="122" t="e">
        <f>VLOOKUP(I39,Tables!$H$25:$I$39,2,FALSE)</f>
        <v>#N/A</v>
      </c>
      <c r="BA39" s="30" t="str">
        <f t="shared" si="4"/>
        <v/>
      </c>
      <c r="BG39">
        <f t="shared" si="5"/>
        <v>0</v>
      </c>
    </row>
    <row r="40" spans="2:59" s="126" customFormat="1" ht="16.5" hidden="1" customHeight="1" x14ac:dyDescent="0.25">
      <c r="B40" s="123"/>
      <c r="C40" s="124">
        <v>20</v>
      </c>
      <c r="D40" s="403"/>
      <c r="E40" s="403"/>
      <c r="F40" s="403"/>
      <c r="G40" s="403"/>
      <c r="H40" s="403"/>
      <c r="I40" s="327"/>
      <c r="J40" s="327"/>
      <c r="K40" s="327"/>
      <c r="L40" s="327"/>
      <c r="M40" s="327"/>
      <c r="N40" s="327"/>
      <c r="O40" s="327"/>
      <c r="P40" s="327"/>
      <c r="Q40" s="312" t="str">
        <f t="shared" si="0"/>
        <v/>
      </c>
      <c r="R40" s="312"/>
      <c r="S40" s="312"/>
      <c r="T40" s="312"/>
      <c r="U40" s="323"/>
      <c r="V40" s="324"/>
      <c r="W40" s="324"/>
      <c r="X40" s="324"/>
      <c r="Y40" s="324"/>
      <c r="Z40" s="324"/>
      <c r="AA40" s="324"/>
      <c r="AB40" s="324"/>
      <c r="AC40" s="324"/>
      <c r="AD40" s="324"/>
      <c r="AE40" s="324"/>
      <c r="AF40" s="324"/>
      <c r="AG40" s="324"/>
      <c r="AH40" s="324"/>
      <c r="AI40" s="324"/>
      <c r="AJ40" s="325"/>
      <c r="AK40" s="312"/>
      <c r="AL40" s="312"/>
      <c r="AM40" s="312"/>
      <c r="AN40" s="312"/>
      <c r="AO40" s="291"/>
      <c r="AP40" s="292"/>
      <c r="AQ40" s="292"/>
      <c r="AR40" s="293"/>
      <c r="AS40" s="125"/>
      <c r="AU40" s="30">
        <f t="shared" si="1"/>
        <v>0</v>
      </c>
      <c r="AV40" s="73">
        <f t="shared" si="2"/>
        <v>0</v>
      </c>
      <c r="AW40" s="73">
        <f t="shared" si="3"/>
        <v>0</v>
      </c>
      <c r="AX40" s="122" t="e">
        <f>VLOOKUP(I40,Tables!$H$25:$I$39,2,FALSE)</f>
        <v>#N/A</v>
      </c>
      <c r="BA40" s="30" t="str">
        <f t="shared" si="4"/>
        <v/>
      </c>
      <c r="BG40">
        <f t="shared" si="5"/>
        <v>0</v>
      </c>
    </row>
    <row r="41" spans="2:59" s="126" customFormat="1" ht="16.5" hidden="1" customHeight="1" x14ac:dyDescent="0.25">
      <c r="B41" s="123"/>
      <c r="C41" s="124">
        <v>21</v>
      </c>
      <c r="D41" s="403"/>
      <c r="E41" s="403"/>
      <c r="F41" s="403"/>
      <c r="G41" s="403"/>
      <c r="H41" s="403"/>
      <c r="I41" s="327"/>
      <c r="J41" s="327"/>
      <c r="K41" s="327"/>
      <c r="L41" s="327"/>
      <c r="M41" s="327"/>
      <c r="N41" s="327"/>
      <c r="O41" s="327"/>
      <c r="P41" s="327"/>
      <c r="Q41" s="312" t="str">
        <f t="shared" si="0"/>
        <v/>
      </c>
      <c r="R41" s="312"/>
      <c r="S41" s="312"/>
      <c r="T41" s="312"/>
      <c r="U41" s="323"/>
      <c r="V41" s="324"/>
      <c r="W41" s="324"/>
      <c r="X41" s="324"/>
      <c r="Y41" s="324"/>
      <c r="Z41" s="324"/>
      <c r="AA41" s="324"/>
      <c r="AB41" s="324"/>
      <c r="AC41" s="324"/>
      <c r="AD41" s="324"/>
      <c r="AE41" s="324"/>
      <c r="AF41" s="324"/>
      <c r="AG41" s="324"/>
      <c r="AH41" s="324"/>
      <c r="AI41" s="324"/>
      <c r="AJ41" s="325"/>
      <c r="AK41" s="312"/>
      <c r="AL41" s="312"/>
      <c r="AM41" s="312"/>
      <c r="AN41" s="312"/>
      <c r="AO41" s="291"/>
      <c r="AP41" s="292"/>
      <c r="AQ41" s="292"/>
      <c r="AR41" s="293"/>
      <c r="AS41" s="125"/>
      <c r="AU41" s="30">
        <f t="shared" si="1"/>
        <v>0</v>
      </c>
      <c r="AV41" s="73">
        <f t="shared" si="2"/>
        <v>0</v>
      </c>
      <c r="AW41" s="73">
        <f t="shared" si="3"/>
        <v>0</v>
      </c>
      <c r="AX41" s="122" t="e">
        <f>VLOOKUP(I41,Tables!$H$25:$I$39,2,FALSE)</f>
        <v>#N/A</v>
      </c>
      <c r="BA41" s="30" t="str">
        <f t="shared" si="4"/>
        <v/>
      </c>
      <c r="BG41">
        <f t="shared" si="5"/>
        <v>0</v>
      </c>
    </row>
    <row r="42" spans="2:59" s="126" customFormat="1" ht="16.5" hidden="1" customHeight="1" x14ac:dyDescent="0.25">
      <c r="B42" s="123"/>
      <c r="C42" s="124">
        <v>22</v>
      </c>
      <c r="D42" s="403"/>
      <c r="E42" s="403"/>
      <c r="F42" s="403"/>
      <c r="G42" s="403"/>
      <c r="H42" s="403"/>
      <c r="I42" s="327"/>
      <c r="J42" s="327"/>
      <c r="K42" s="327"/>
      <c r="L42" s="327"/>
      <c r="M42" s="327"/>
      <c r="N42" s="327"/>
      <c r="O42" s="327"/>
      <c r="P42" s="327"/>
      <c r="Q42" s="312" t="str">
        <f t="shared" si="0"/>
        <v/>
      </c>
      <c r="R42" s="312"/>
      <c r="S42" s="312"/>
      <c r="T42" s="312"/>
      <c r="U42" s="323"/>
      <c r="V42" s="324"/>
      <c r="W42" s="324"/>
      <c r="X42" s="324"/>
      <c r="Y42" s="324"/>
      <c r="Z42" s="324"/>
      <c r="AA42" s="324"/>
      <c r="AB42" s="324"/>
      <c r="AC42" s="324"/>
      <c r="AD42" s="324"/>
      <c r="AE42" s="324"/>
      <c r="AF42" s="324"/>
      <c r="AG42" s="324"/>
      <c r="AH42" s="324"/>
      <c r="AI42" s="324"/>
      <c r="AJ42" s="325"/>
      <c r="AK42" s="312"/>
      <c r="AL42" s="312"/>
      <c r="AM42" s="312"/>
      <c r="AN42" s="312"/>
      <c r="AO42" s="291"/>
      <c r="AP42" s="292"/>
      <c r="AQ42" s="292"/>
      <c r="AR42" s="293"/>
      <c r="AS42" s="125"/>
      <c r="AU42" s="30">
        <f t="shared" si="1"/>
        <v>0</v>
      </c>
      <c r="AV42" s="73">
        <f t="shared" si="2"/>
        <v>0</v>
      </c>
      <c r="AW42" s="73">
        <f t="shared" si="3"/>
        <v>0</v>
      </c>
      <c r="AX42" s="122" t="e">
        <f>VLOOKUP(I42,Tables!$H$25:$I$39,2,FALSE)</f>
        <v>#N/A</v>
      </c>
      <c r="BA42" s="30" t="str">
        <f t="shared" si="4"/>
        <v/>
      </c>
      <c r="BG42">
        <f t="shared" si="5"/>
        <v>0</v>
      </c>
    </row>
    <row r="43" spans="2:59" s="126" customFormat="1" ht="16.5" hidden="1" customHeight="1" x14ac:dyDescent="0.25">
      <c r="B43" s="123"/>
      <c r="C43" s="124">
        <v>23</v>
      </c>
      <c r="D43" s="403"/>
      <c r="E43" s="403"/>
      <c r="F43" s="403"/>
      <c r="G43" s="403"/>
      <c r="H43" s="403"/>
      <c r="I43" s="327"/>
      <c r="J43" s="327"/>
      <c r="K43" s="327"/>
      <c r="L43" s="327"/>
      <c r="M43" s="327"/>
      <c r="N43" s="327"/>
      <c r="O43" s="327"/>
      <c r="P43" s="327"/>
      <c r="Q43" s="312" t="str">
        <f t="shared" si="0"/>
        <v/>
      </c>
      <c r="R43" s="312"/>
      <c r="S43" s="312"/>
      <c r="T43" s="312"/>
      <c r="U43" s="323"/>
      <c r="V43" s="324"/>
      <c r="W43" s="324"/>
      <c r="X43" s="324"/>
      <c r="Y43" s="324"/>
      <c r="Z43" s="324"/>
      <c r="AA43" s="324"/>
      <c r="AB43" s="324"/>
      <c r="AC43" s="324"/>
      <c r="AD43" s="324"/>
      <c r="AE43" s="324"/>
      <c r="AF43" s="324"/>
      <c r="AG43" s="324"/>
      <c r="AH43" s="324"/>
      <c r="AI43" s="324"/>
      <c r="AJ43" s="325"/>
      <c r="AK43" s="312"/>
      <c r="AL43" s="312"/>
      <c r="AM43" s="312"/>
      <c r="AN43" s="312"/>
      <c r="AO43" s="291"/>
      <c r="AP43" s="292"/>
      <c r="AQ43" s="292"/>
      <c r="AR43" s="293"/>
      <c r="AS43" s="125"/>
      <c r="AU43" s="30">
        <f t="shared" si="1"/>
        <v>0</v>
      </c>
      <c r="AV43" s="73">
        <f t="shared" si="2"/>
        <v>0</v>
      </c>
      <c r="AW43" s="73">
        <f t="shared" si="3"/>
        <v>0</v>
      </c>
      <c r="AX43" s="122" t="e">
        <f>VLOOKUP(I43,Tables!$H$25:$I$39,2,FALSE)</f>
        <v>#N/A</v>
      </c>
      <c r="BA43" s="30" t="str">
        <f t="shared" si="4"/>
        <v/>
      </c>
      <c r="BG43">
        <f t="shared" si="5"/>
        <v>0</v>
      </c>
    </row>
    <row r="44" spans="2:59" s="126" customFormat="1" ht="16.5" hidden="1" customHeight="1" x14ac:dyDescent="0.25">
      <c r="B44" s="123"/>
      <c r="C44" s="124">
        <v>24</v>
      </c>
      <c r="D44" s="403"/>
      <c r="E44" s="403"/>
      <c r="F44" s="403"/>
      <c r="G44" s="403"/>
      <c r="H44" s="403"/>
      <c r="I44" s="327"/>
      <c r="J44" s="327"/>
      <c r="K44" s="327"/>
      <c r="L44" s="327"/>
      <c r="M44" s="327"/>
      <c r="N44" s="327"/>
      <c r="O44" s="327"/>
      <c r="P44" s="327"/>
      <c r="Q44" s="312" t="str">
        <f t="shared" si="0"/>
        <v/>
      </c>
      <c r="R44" s="312"/>
      <c r="S44" s="312"/>
      <c r="T44" s="312"/>
      <c r="U44" s="323"/>
      <c r="V44" s="324"/>
      <c r="W44" s="324"/>
      <c r="X44" s="324"/>
      <c r="Y44" s="324"/>
      <c r="Z44" s="324"/>
      <c r="AA44" s="324"/>
      <c r="AB44" s="324"/>
      <c r="AC44" s="324"/>
      <c r="AD44" s="324"/>
      <c r="AE44" s="324"/>
      <c r="AF44" s="324"/>
      <c r="AG44" s="324"/>
      <c r="AH44" s="324"/>
      <c r="AI44" s="324"/>
      <c r="AJ44" s="325"/>
      <c r="AK44" s="312"/>
      <c r="AL44" s="312"/>
      <c r="AM44" s="312"/>
      <c r="AN44" s="312"/>
      <c r="AO44" s="291"/>
      <c r="AP44" s="292"/>
      <c r="AQ44" s="292"/>
      <c r="AR44" s="293"/>
      <c r="AS44" s="125"/>
      <c r="AU44" s="30">
        <f t="shared" si="1"/>
        <v>0</v>
      </c>
      <c r="AV44" s="73">
        <f t="shared" si="2"/>
        <v>0</v>
      </c>
      <c r="AW44" s="73">
        <f t="shared" si="3"/>
        <v>0</v>
      </c>
      <c r="AX44" s="122" t="e">
        <f>VLOOKUP(I44,Tables!$H$25:$I$39,2,FALSE)</f>
        <v>#N/A</v>
      </c>
      <c r="BA44" s="30" t="str">
        <f t="shared" si="4"/>
        <v/>
      </c>
      <c r="BG44">
        <f t="shared" si="5"/>
        <v>0</v>
      </c>
    </row>
    <row r="45" spans="2:59" s="126" customFormat="1" ht="16.5" hidden="1" customHeight="1" x14ac:dyDescent="0.25">
      <c r="B45" s="123"/>
      <c r="C45" s="124">
        <v>25</v>
      </c>
      <c r="D45" s="403"/>
      <c r="E45" s="403"/>
      <c r="F45" s="403"/>
      <c r="G45" s="403"/>
      <c r="H45" s="403"/>
      <c r="I45" s="327"/>
      <c r="J45" s="327"/>
      <c r="K45" s="327"/>
      <c r="L45" s="327"/>
      <c r="M45" s="327"/>
      <c r="N45" s="327"/>
      <c r="O45" s="327"/>
      <c r="P45" s="327"/>
      <c r="Q45" s="312" t="str">
        <f t="shared" si="0"/>
        <v/>
      </c>
      <c r="R45" s="312"/>
      <c r="S45" s="312"/>
      <c r="T45" s="312"/>
      <c r="U45" s="323"/>
      <c r="V45" s="324"/>
      <c r="W45" s="324"/>
      <c r="X45" s="324"/>
      <c r="Y45" s="324"/>
      <c r="Z45" s="324"/>
      <c r="AA45" s="324"/>
      <c r="AB45" s="324"/>
      <c r="AC45" s="324"/>
      <c r="AD45" s="324"/>
      <c r="AE45" s="324"/>
      <c r="AF45" s="324"/>
      <c r="AG45" s="324"/>
      <c r="AH45" s="324"/>
      <c r="AI45" s="324"/>
      <c r="AJ45" s="325"/>
      <c r="AK45" s="312"/>
      <c r="AL45" s="312"/>
      <c r="AM45" s="312"/>
      <c r="AN45" s="312"/>
      <c r="AO45" s="291"/>
      <c r="AP45" s="292"/>
      <c r="AQ45" s="292"/>
      <c r="AR45" s="293"/>
      <c r="AS45" s="125"/>
      <c r="AU45" s="30">
        <f t="shared" si="1"/>
        <v>0</v>
      </c>
      <c r="AV45" s="73">
        <f t="shared" si="2"/>
        <v>0</v>
      </c>
      <c r="AW45" s="73">
        <f t="shared" si="3"/>
        <v>0</v>
      </c>
      <c r="AX45" s="122" t="e">
        <f>VLOOKUP(I45,Tables!$H$25:$I$39,2,FALSE)</f>
        <v>#N/A</v>
      </c>
      <c r="BA45" s="30" t="str">
        <f t="shared" si="4"/>
        <v/>
      </c>
      <c r="BG45">
        <f t="shared" si="5"/>
        <v>0</v>
      </c>
    </row>
    <row r="46" spans="2:59" s="126" customFormat="1" ht="16.5" hidden="1" customHeight="1" x14ac:dyDescent="0.25">
      <c r="B46" s="123"/>
      <c r="C46" s="124">
        <v>26</v>
      </c>
      <c r="D46" s="403"/>
      <c r="E46" s="403"/>
      <c r="F46" s="403"/>
      <c r="G46" s="403"/>
      <c r="H46" s="403"/>
      <c r="I46" s="327"/>
      <c r="J46" s="327"/>
      <c r="K46" s="327"/>
      <c r="L46" s="327"/>
      <c r="M46" s="327"/>
      <c r="N46" s="327"/>
      <c r="O46" s="327"/>
      <c r="P46" s="327"/>
      <c r="Q46" s="312" t="str">
        <f t="shared" si="0"/>
        <v/>
      </c>
      <c r="R46" s="312"/>
      <c r="S46" s="312"/>
      <c r="T46" s="312"/>
      <c r="U46" s="323"/>
      <c r="V46" s="324"/>
      <c r="W46" s="324"/>
      <c r="X46" s="324"/>
      <c r="Y46" s="324"/>
      <c r="Z46" s="324"/>
      <c r="AA46" s="324"/>
      <c r="AB46" s="324"/>
      <c r="AC46" s="324"/>
      <c r="AD46" s="324"/>
      <c r="AE46" s="324"/>
      <c r="AF46" s="324"/>
      <c r="AG46" s="324"/>
      <c r="AH46" s="324"/>
      <c r="AI46" s="324"/>
      <c r="AJ46" s="325"/>
      <c r="AK46" s="312"/>
      <c r="AL46" s="312"/>
      <c r="AM46" s="312"/>
      <c r="AN46" s="312"/>
      <c r="AO46" s="291"/>
      <c r="AP46" s="292"/>
      <c r="AQ46" s="292"/>
      <c r="AR46" s="293"/>
      <c r="AS46" s="125"/>
      <c r="AU46" s="30">
        <f t="shared" si="1"/>
        <v>0</v>
      </c>
      <c r="AV46" s="73">
        <f t="shared" si="2"/>
        <v>0</v>
      </c>
      <c r="AW46" s="73">
        <f t="shared" si="3"/>
        <v>0</v>
      </c>
      <c r="AX46" s="122" t="e">
        <f>VLOOKUP(I46,Tables!$H$25:$I$39,2,FALSE)</f>
        <v>#N/A</v>
      </c>
      <c r="BA46" s="30" t="str">
        <f t="shared" si="4"/>
        <v/>
      </c>
      <c r="BG46">
        <f t="shared" si="5"/>
        <v>0</v>
      </c>
    </row>
    <row r="47" spans="2:59" s="126" customFormat="1" ht="16.5" hidden="1" customHeight="1" x14ac:dyDescent="0.25">
      <c r="B47" s="123"/>
      <c r="C47" s="124">
        <v>27</v>
      </c>
      <c r="D47" s="403"/>
      <c r="E47" s="403"/>
      <c r="F47" s="403"/>
      <c r="G47" s="403"/>
      <c r="H47" s="403"/>
      <c r="I47" s="327"/>
      <c r="J47" s="327"/>
      <c r="K47" s="327"/>
      <c r="L47" s="327"/>
      <c r="M47" s="327"/>
      <c r="N47" s="327"/>
      <c r="O47" s="327"/>
      <c r="P47" s="327"/>
      <c r="Q47" s="312" t="str">
        <f t="shared" si="0"/>
        <v/>
      </c>
      <c r="R47" s="312"/>
      <c r="S47" s="312"/>
      <c r="T47" s="312"/>
      <c r="U47" s="323"/>
      <c r="V47" s="324"/>
      <c r="W47" s="324"/>
      <c r="X47" s="324"/>
      <c r="Y47" s="324"/>
      <c r="Z47" s="324"/>
      <c r="AA47" s="324"/>
      <c r="AB47" s="324"/>
      <c r="AC47" s="324"/>
      <c r="AD47" s="324"/>
      <c r="AE47" s="324"/>
      <c r="AF47" s="324"/>
      <c r="AG47" s="324"/>
      <c r="AH47" s="324"/>
      <c r="AI47" s="324"/>
      <c r="AJ47" s="325"/>
      <c r="AK47" s="312"/>
      <c r="AL47" s="312"/>
      <c r="AM47" s="312"/>
      <c r="AN47" s="312"/>
      <c r="AO47" s="291"/>
      <c r="AP47" s="292"/>
      <c r="AQ47" s="292"/>
      <c r="AR47" s="293"/>
      <c r="AS47" s="125"/>
      <c r="AU47" s="30">
        <f t="shared" si="1"/>
        <v>0</v>
      </c>
      <c r="AV47" s="73">
        <f t="shared" si="2"/>
        <v>0</v>
      </c>
      <c r="AW47" s="73">
        <f t="shared" si="3"/>
        <v>0</v>
      </c>
      <c r="AX47" s="122" t="e">
        <f>VLOOKUP(I47,Tables!$H$25:$I$39,2,FALSE)</f>
        <v>#N/A</v>
      </c>
      <c r="BA47" s="30" t="str">
        <f t="shared" si="4"/>
        <v/>
      </c>
      <c r="BG47">
        <f t="shared" si="5"/>
        <v>0</v>
      </c>
    </row>
    <row r="48" spans="2:59" s="126" customFormat="1" ht="16.5" hidden="1" customHeight="1" x14ac:dyDescent="0.25">
      <c r="B48" s="123"/>
      <c r="C48" s="124">
        <v>28</v>
      </c>
      <c r="D48" s="403"/>
      <c r="E48" s="403"/>
      <c r="F48" s="403"/>
      <c r="G48" s="403"/>
      <c r="H48" s="403"/>
      <c r="I48" s="327"/>
      <c r="J48" s="327"/>
      <c r="K48" s="327"/>
      <c r="L48" s="327"/>
      <c r="M48" s="327"/>
      <c r="N48" s="327"/>
      <c r="O48" s="327"/>
      <c r="P48" s="327"/>
      <c r="Q48" s="312" t="str">
        <f t="shared" si="0"/>
        <v/>
      </c>
      <c r="R48" s="312"/>
      <c r="S48" s="312"/>
      <c r="T48" s="312"/>
      <c r="U48" s="323"/>
      <c r="V48" s="324"/>
      <c r="W48" s="324"/>
      <c r="X48" s="324"/>
      <c r="Y48" s="324"/>
      <c r="Z48" s="324"/>
      <c r="AA48" s="324"/>
      <c r="AB48" s="324"/>
      <c r="AC48" s="324"/>
      <c r="AD48" s="324"/>
      <c r="AE48" s="324"/>
      <c r="AF48" s="324"/>
      <c r="AG48" s="324"/>
      <c r="AH48" s="324"/>
      <c r="AI48" s="324"/>
      <c r="AJ48" s="325"/>
      <c r="AK48" s="312"/>
      <c r="AL48" s="312"/>
      <c r="AM48" s="312"/>
      <c r="AN48" s="312"/>
      <c r="AO48" s="291"/>
      <c r="AP48" s="292"/>
      <c r="AQ48" s="292"/>
      <c r="AR48" s="293"/>
      <c r="AS48" s="125"/>
      <c r="AU48" s="30">
        <f t="shared" si="1"/>
        <v>0</v>
      </c>
      <c r="AV48" s="73">
        <f t="shared" si="2"/>
        <v>0</v>
      </c>
      <c r="AW48" s="73">
        <f t="shared" si="3"/>
        <v>0</v>
      </c>
      <c r="AX48" s="122" t="e">
        <f>VLOOKUP(I48,Tables!$H$25:$I$39,2,FALSE)</f>
        <v>#N/A</v>
      </c>
      <c r="BA48" s="30" t="str">
        <f t="shared" si="4"/>
        <v/>
      </c>
      <c r="BG48">
        <f t="shared" si="5"/>
        <v>0</v>
      </c>
    </row>
    <row r="49" spans="2:59" s="126" customFormat="1" ht="16.5" hidden="1" customHeight="1" x14ac:dyDescent="0.25">
      <c r="B49" s="123"/>
      <c r="C49" s="124">
        <v>29</v>
      </c>
      <c r="D49" s="403"/>
      <c r="E49" s="403"/>
      <c r="F49" s="403"/>
      <c r="G49" s="403"/>
      <c r="H49" s="403"/>
      <c r="I49" s="327"/>
      <c r="J49" s="327"/>
      <c r="K49" s="327"/>
      <c r="L49" s="327"/>
      <c r="M49" s="327"/>
      <c r="N49" s="327"/>
      <c r="O49" s="327"/>
      <c r="P49" s="327"/>
      <c r="Q49" s="312" t="str">
        <f t="shared" si="0"/>
        <v/>
      </c>
      <c r="R49" s="312"/>
      <c r="S49" s="312"/>
      <c r="T49" s="312"/>
      <c r="U49" s="323"/>
      <c r="V49" s="324"/>
      <c r="W49" s="324"/>
      <c r="X49" s="324"/>
      <c r="Y49" s="324"/>
      <c r="Z49" s="324"/>
      <c r="AA49" s="324"/>
      <c r="AB49" s="324"/>
      <c r="AC49" s="324"/>
      <c r="AD49" s="324"/>
      <c r="AE49" s="324"/>
      <c r="AF49" s="324"/>
      <c r="AG49" s="324"/>
      <c r="AH49" s="324"/>
      <c r="AI49" s="324"/>
      <c r="AJ49" s="325"/>
      <c r="AK49" s="312"/>
      <c r="AL49" s="312"/>
      <c r="AM49" s="312"/>
      <c r="AN49" s="312"/>
      <c r="AO49" s="291"/>
      <c r="AP49" s="292"/>
      <c r="AQ49" s="292"/>
      <c r="AR49" s="293"/>
      <c r="AS49" s="125"/>
      <c r="AU49" s="30">
        <f t="shared" si="1"/>
        <v>0</v>
      </c>
      <c r="AV49" s="73">
        <f t="shared" si="2"/>
        <v>0</v>
      </c>
      <c r="AW49" s="73">
        <f t="shared" si="3"/>
        <v>0</v>
      </c>
      <c r="AX49" s="122" t="e">
        <f>VLOOKUP(I49,Tables!$H$25:$I$39,2,FALSE)</f>
        <v>#N/A</v>
      </c>
      <c r="BA49" s="30" t="str">
        <f t="shared" si="4"/>
        <v/>
      </c>
      <c r="BG49">
        <f t="shared" si="5"/>
        <v>0</v>
      </c>
    </row>
    <row r="50" spans="2:59" s="126" customFormat="1" ht="16.5" hidden="1" customHeight="1" x14ac:dyDescent="0.25">
      <c r="B50" s="123"/>
      <c r="C50" s="124">
        <v>30</v>
      </c>
      <c r="D50" s="403"/>
      <c r="E50" s="403"/>
      <c r="F50" s="403"/>
      <c r="G50" s="403"/>
      <c r="H50" s="403"/>
      <c r="I50" s="327"/>
      <c r="J50" s="327"/>
      <c r="K50" s="327"/>
      <c r="L50" s="327"/>
      <c r="M50" s="327"/>
      <c r="N50" s="327"/>
      <c r="O50" s="327"/>
      <c r="P50" s="327"/>
      <c r="Q50" s="312" t="str">
        <f t="shared" si="0"/>
        <v/>
      </c>
      <c r="R50" s="312"/>
      <c r="S50" s="312"/>
      <c r="T50" s="312"/>
      <c r="U50" s="323"/>
      <c r="V50" s="324"/>
      <c r="W50" s="324"/>
      <c r="X50" s="324"/>
      <c r="Y50" s="324"/>
      <c r="Z50" s="324"/>
      <c r="AA50" s="324"/>
      <c r="AB50" s="324"/>
      <c r="AC50" s="324"/>
      <c r="AD50" s="324"/>
      <c r="AE50" s="324"/>
      <c r="AF50" s="324"/>
      <c r="AG50" s="324"/>
      <c r="AH50" s="324"/>
      <c r="AI50" s="324"/>
      <c r="AJ50" s="325"/>
      <c r="AK50" s="312"/>
      <c r="AL50" s="312"/>
      <c r="AM50" s="312"/>
      <c r="AN50" s="312"/>
      <c r="AO50" s="291"/>
      <c r="AP50" s="292"/>
      <c r="AQ50" s="292"/>
      <c r="AR50" s="293"/>
      <c r="AS50" s="125"/>
      <c r="AU50" s="30">
        <f t="shared" si="1"/>
        <v>0</v>
      </c>
      <c r="AV50" s="73">
        <f t="shared" si="2"/>
        <v>0</v>
      </c>
      <c r="AW50" s="73">
        <f t="shared" si="3"/>
        <v>0</v>
      </c>
      <c r="AX50" s="122" t="e">
        <f>VLOOKUP(I50,Tables!$H$25:$I$39,2,FALSE)</f>
        <v>#N/A</v>
      </c>
      <c r="BA50" s="30" t="str">
        <f t="shared" si="4"/>
        <v/>
      </c>
      <c r="BG50">
        <f t="shared" si="5"/>
        <v>0</v>
      </c>
    </row>
    <row r="51" spans="2:59" s="126" customFormat="1" ht="16.5" hidden="1" customHeight="1" x14ac:dyDescent="0.25">
      <c r="B51" s="123"/>
      <c r="C51" s="124">
        <v>31</v>
      </c>
      <c r="D51" s="403"/>
      <c r="E51" s="403"/>
      <c r="F51" s="403"/>
      <c r="G51" s="403"/>
      <c r="H51" s="403"/>
      <c r="I51" s="327"/>
      <c r="J51" s="327"/>
      <c r="K51" s="327"/>
      <c r="L51" s="327"/>
      <c r="M51" s="327"/>
      <c r="N51" s="327"/>
      <c r="O51" s="327"/>
      <c r="P51" s="327"/>
      <c r="Q51" s="312" t="str">
        <f t="shared" si="0"/>
        <v/>
      </c>
      <c r="R51" s="312"/>
      <c r="S51" s="312"/>
      <c r="T51" s="312"/>
      <c r="U51" s="323"/>
      <c r="V51" s="324"/>
      <c r="W51" s="324"/>
      <c r="X51" s="324"/>
      <c r="Y51" s="324"/>
      <c r="Z51" s="324"/>
      <c r="AA51" s="324"/>
      <c r="AB51" s="324"/>
      <c r="AC51" s="324"/>
      <c r="AD51" s="324"/>
      <c r="AE51" s="324"/>
      <c r="AF51" s="324"/>
      <c r="AG51" s="324"/>
      <c r="AH51" s="324"/>
      <c r="AI51" s="324"/>
      <c r="AJ51" s="325"/>
      <c r="AK51" s="312"/>
      <c r="AL51" s="312"/>
      <c r="AM51" s="312"/>
      <c r="AN51" s="312"/>
      <c r="AO51" s="291"/>
      <c r="AP51" s="292"/>
      <c r="AQ51" s="292"/>
      <c r="AR51" s="293"/>
      <c r="AS51" s="125"/>
      <c r="AU51" s="30">
        <f t="shared" si="1"/>
        <v>0</v>
      </c>
      <c r="AV51" s="73">
        <f t="shared" si="2"/>
        <v>0</v>
      </c>
      <c r="AW51" s="73">
        <f t="shared" si="3"/>
        <v>0</v>
      </c>
      <c r="AX51" s="122" t="e">
        <f>VLOOKUP(I51,Tables!$H$25:$I$39,2,FALSE)</f>
        <v>#N/A</v>
      </c>
      <c r="BA51" s="30" t="str">
        <f t="shared" si="4"/>
        <v/>
      </c>
      <c r="BG51">
        <f t="shared" si="5"/>
        <v>0</v>
      </c>
    </row>
    <row r="52" spans="2:59" s="126" customFormat="1" ht="16.5" hidden="1" customHeight="1" x14ac:dyDescent="0.25">
      <c r="B52" s="123"/>
      <c r="C52" s="124">
        <v>32</v>
      </c>
      <c r="D52" s="403"/>
      <c r="E52" s="403"/>
      <c r="F52" s="403"/>
      <c r="G52" s="403"/>
      <c r="H52" s="403"/>
      <c r="I52" s="327"/>
      <c r="J52" s="327"/>
      <c r="K52" s="327"/>
      <c r="L52" s="327"/>
      <c r="M52" s="327"/>
      <c r="N52" s="327"/>
      <c r="O52" s="327"/>
      <c r="P52" s="327"/>
      <c r="Q52" s="312" t="str">
        <f t="shared" si="0"/>
        <v/>
      </c>
      <c r="R52" s="312"/>
      <c r="S52" s="312"/>
      <c r="T52" s="312"/>
      <c r="U52" s="323"/>
      <c r="V52" s="324"/>
      <c r="W52" s="324"/>
      <c r="X52" s="324"/>
      <c r="Y52" s="324"/>
      <c r="Z52" s="324"/>
      <c r="AA52" s="324"/>
      <c r="AB52" s="324"/>
      <c r="AC52" s="324"/>
      <c r="AD52" s="324"/>
      <c r="AE52" s="324"/>
      <c r="AF52" s="324"/>
      <c r="AG52" s="324"/>
      <c r="AH52" s="324"/>
      <c r="AI52" s="324"/>
      <c r="AJ52" s="325"/>
      <c r="AK52" s="312"/>
      <c r="AL52" s="312"/>
      <c r="AM52" s="312"/>
      <c r="AN52" s="312"/>
      <c r="AO52" s="291"/>
      <c r="AP52" s="292"/>
      <c r="AQ52" s="292"/>
      <c r="AR52" s="293"/>
      <c r="AS52" s="125"/>
      <c r="AU52" s="30">
        <f t="shared" si="1"/>
        <v>0</v>
      </c>
      <c r="AV52" s="73">
        <f t="shared" si="2"/>
        <v>0</v>
      </c>
      <c r="AW52" s="73">
        <f t="shared" si="3"/>
        <v>0</v>
      </c>
      <c r="AX52" s="122" t="e">
        <f>VLOOKUP(I52,Tables!$H$25:$I$39,2,FALSE)</f>
        <v>#N/A</v>
      </c>
      <c r="BA52" s="30" t="str">
        <f t="shared" si="4"/>
        <v/>
      </c>
      <c r="BG52">
        <f t="shared" si="5"/>
        <v>0</v>
      </c>
    </row>
    <row r="53" spans="2:59" s="126" customFormat="1" ht="16.5" hidden="1" customHeight="1" x14ac:dyDescent="0.25">
      <c r="B53" s="123"/>
      <c r="C53" s="124">
        <v>33</v>
      </c>
      <c r="D53" s="403"/>
      <c r="E53" s="403"/>
      <c r="F53" s="403"/>
      <c r="G53" s="403"/>
      <c r="H53" s="403"/>
      <c r="I53" s="327"/>
      <c r="J53" s="327"/>
      <c r="K53" s="327"/>
      <c r="L53" s="327"/>
      <c r="M53" s="327"/>
      <c r="N53" s="327"/>
      <c r="O53" s="327"/>
      <c r="P53" s="327"/>
      <c r="Q53" s="312" t="str">
        <f t="shared" ref="Q53:Q84" si="6">IF(ISNA(AX53),"",AX53)</f>
        <v/>
      </c>
      <c r="R53" s="312"/>
      <c r="S53" s="312"/>
      <c r="T53" s="312"/>
      <c r="U53" s="323"/>
      <c r="V53" s="324"/>
      <c r="W53" s="324"/>
      <c r="X53" s="324"/>
      <c r="Y53" s="324"/>
      <c r="Z53" s="324"/>
      <c r="AA53" s="324"/>
      <c r="AB53" s="324"/>
      <c r="AC53" s="324"/>
      <c r="AD53" s="324"/>
      <c r="AE53" s="324"/>
      <c r="AF53" s="324"/>
      <c r="AG53" s="324"/>
      <c r="AH53" s="324"/>
      <c r="AI53" s="324"/>
      <c r="AJ53" s="325"/>
      <c r="AK53" s="312"/>
      <c r="AL53" s="312"/>
      <c r="AM53" s="312"/>
      <c r="AN53" s="312"/>
      <c r="AO53" s="291"/>
      <c r="AP53" s="292"/>
      <c r="AQ53" s="292"/>
      <c r="AR53" s="293"/>
      <c r="AS53" s="125"/>
      <c r="AU53" s="30">
        <f t="shared" si="1"/>
        <v>0</v>
      </c>
      <c r="AV53" s="73">
        <f t="shared" si="2"/>
        <v>0</v>
      </c>
      <c r="AW53" s="73">
        <f t="shared" si="3"/>
        <v>0</v>
      </c>
      <c r="AX53" s="122" t="e">
        <f>VLOOKUP(I53,Tables!$H$25:$I$39,2,FALSE)</f>
        <v>#N/A</v>
      </c>
      <c r="BA53" s="30" t="str">
        <f t="shared" si="4"/>
        <v/>
      </c>
      <c r="BG53">
        <f t="shared" si="5"/>
        <v>0</v>
      </c>
    </row>
    <row r="54" spans="2:59" s="126" customFormat="1" ht="16.5" hidden="1" customHeight="1" x14ac:dyDescent="0.25">
      <c r="B54" s="123"/>
      <c r="C54" s="124">
        <v>34</v>
      </c>
      <c r="D54" s="403"/>
      <c r="E54" s="403"/>
      <c r="F54" s="403"/>
      <c r="G54" s="403"/>
      <c r="H54" s="403"/>
      <c r="I54" s="327"/>
      <c r="J54" s="327"/>
      <c r="K54" s="327"/>
      <c r="L54" s="327"/>
      <c r="M54" s="327"/>
      <c r="N54" s="327"/>
      <c r="O54" s="327"/>
      <c r="P54" s="327"/>
      <c r="Q54" s="312" t="str">
        <f t="shared" si="6"/>
        <v/>
      </c>
      <c r="R54" s="312"/>
      <c r="S54" s="312"/>
      <c r="T54" s="312"/>
      <c r="U54" s="323"/>
      <c r="V54" s="324"/>
      <c r="W54" s="324"/>
      <c r="X54" s="324"/>
      <c r="Y54" s="324"/>
      <c r="Z54" s="324"/>
      <c r="AA54" s="324"/>
      <c r="AB54" s="324"/>
      <c r="AC54" s="324"/>
      <c r="AD54" s="324"/>
      <c r="AE54" s="324"/>
      <c r="AF54" s="324"/>
      <c r="AG54" s="324"/>
      <c r="AH54" s="324"/>
      <c r="AI54" s="324"/>
      <c r="AJ54" s="325"/>
      <c r="AK54" s="312"/>
      <c r="AL54" s="312"/>
      <c r="AM54" s="312"/>
      <c r="AN54" s="312"/>
      <c r="AO54" s="291"/>
      <c r="AP54" s="292"/>
      <c r="AQ54" s="292"/>
      <c r="AR54" s="293"/>
      <c r="AS54" s="125"/>
      <c r="AU54" s="30">
        <f t="shared" si="1"/>
        <v>0</v>
      </c>
      <c r="AV54" s="73">
        <f t="shared" si="2"/>
        <v>0</v>
      </c>
      <c r="AW54" s="73">
        <f t="shared" si="3"/>
        <v>0</v>
      </c>
      <c r="AX54" s="122" t="e">
        <f>VLOOKUP(I54,Tables!$H$25:$I$39,2,FALSE)</f>
        <v>#N/A</v>
      </c>
      <c r="BA54" s="30" t="str">
        <f t="shared" si="4"/>
        <v/>
      </c>
      <c r="BG54">
        <f t="shared" si="5"/>
        <v>0</v>
      </c>
    </row>
    <row r="55" spans="2:59" s="126" customFormat="1" ht="16.5" hidden="1" customHeight="1" x14ac:dyDescent="0.25">
      <c r="B55" s="123"/>
      <c r="C55" s="124">
        <v>35</v>
      </c>
      <c r="D55" s="403"/>
      <c r="E55" s="403"/>
      <c r="F55" s="403"/>
      <c r="G55" s="403"/>
      <c r="H55" s="403"/>
      <c r="I55" s="327"/>
      <c r="J55" s="327"/>
      <c r="K55" s="327"/>
      <c r="L55" s="327"/>
      <c r="M55" s="327"/>
      <c r="N55" s="327"/>
      <c r="O55" s="327"/>
      <c r="P55" s="327"/>
      <c r="Q55" s="312" t="str">
        <f t="shared" si="6"/>
        <v/>
      </c>
      <c r="R55" s="312"/>
      <c r="S55" s="312"/>
      <c r="T55" s="312"/>
      <c r="U55" s="323"/>
      <c r="V55" s="324"/>
      <c r="W55" s="324"/>
      <c r="X55" s="324"/>
      <c r="Y55" s="324"/>
      <c r="Z55" s="324"/>
      <c r="AA55" s="324"/>
      <c r="AB55" s="324"/>
      <c r="AC55" s="324"/>
      <c r="AD55" s="324"/>
      <c r="AE55" s="324"/>
      <c r="AF55" s="324"/>
      <c r="AG55" s="324"/>
      <c r="AH55" s="324"/>
      <c r="AI55" s="324"/>
      <c r="AJ55" s="325"/>
      <c r="AK55" s="312"/>
      <c r="AL55" s="312"/>
      <c r="AM55" s="312"/>
      <c r="AN55" s="312"/>
      <c r="AO55" s="291"/>
      <c r="AP55" s="292"/>
      <c r="AQ55" s="292"/>
      <c r="AR55" s="293"/>
      <c r="AS55" s="125"/>
      <c r="AU55" s="30">
        <f t="shared" si="1"/>
        <v>0</v>
      </c>
      <c r="AV55" s="73">
        <f t="shared" si="2"/>
        <v>0</v>
      </c>
      <c r="AW55" s="73">
        <f t="shared" si="3"/>
        <v>0</v>
      </c>
      <c r="AX55" s="122" t="e">
        <f>VLOOKUP(I55,Tables!$H$25:$I$39,2,FALSE)</f>
        <v>#N/A</v>
      </c>
      <c r="BA55" s="30" t="str">
        <f t="shared" si="4"/>
        <v/>
      </c>
      <c r="BG55">
        <f t="shared" si="5"/>
        <v>0</v>
      </c>
    </row>
    <row r="56" spans="2:59" s="126" customFormat="1" ht="16.5" hidden="1" customHeight="1" x14ac:dyDescent="0.25">
      <c r="B56" s="123"/>
      <c r="C56" s="124">
        <v>36</v>
      </c>
      <c r="D56" s="403"/>
      <c r="E56" s="403"/>
      <c r="F56" s="403"/>
      <c r="G56" s="403"/>
      <c r="H56" s="403"/>
      <c r="I56" s="327"/>
      <c r="J56" s="327"/>
      <c r="K56" s="327"/>
      <c r="L56" s="327"/>
      <c r="M56" s="327"/>
      <c r="N56" s="327"/>
      <c r="O56" s="327"/>
      <c r="P56" s="327"/>
      <c r="Q56" s="312" t="str">
        <f t="shared" si="6"/>
        <v/>
      </c>
      <c r="R56" s="312"/>
      <c r="S56" s="312"/>
      <c r="T56" s="312"/>
      <c r="U56" s="323"/>
      <c r="V56" s="324"/>
      <c r="W56" s="324"/>
      <c r="X56" s="324"/>
      <c r="Y56" s="324"/>
      <c r="Z56" s="324"/>
      <c r="AA56" s="324"/>
      <c r="AB56" s="324"/>
      <c r="AC56" s="324"/>
      <c r="AD56" s="324"/>
      <c r="AE56" s="324"/>
      <c r="AF56" s="324"/>
      <c r="AG56" s="324"/>
      <c r="AH56" s="324"/>
      <c r="AI56" s="324"/>
      <c r="AJ56" s="325"/>
      <c r="AK56" s="312"/>
      <c r="AL56" s="312"/>
      <c r="AM56" s="312"/>
      <c r="AN56" s="312"/>
      <c r="AO56" s="291"/>
      <c r="AP56" s="292"/>
      <c r="AQ56" s="292"/>
      <c r="AR56" s="293"/>
      <c r="AS56" s="125"/>
      <c r="AU56" s="30">
        <f t="shared" si="1"/>
        <v>0</v>
      </c>
      <c r="AV56" s="73">
        <f t="shared" si="2"/>
        <v>0</v>
      </c>
      <c r="AW56" s="73">
        <f t="shared" si="3"/>
        <v>0</v>
      </c>
      <c r="AX56" s="122" t="e">
        <f>VLOOKUP(I56,Tables!$H$25:$I$39,2,FALSE)</f>
        <v>#N/A</v>
      </c>
      <c r="BA56" s="30" t="str">
        <f t="shared" si="4"/>
        <v/>
      </c>
      <c r="BG56">
        <f t="shared" si="5"/>
        <v>0</v>
      </c>
    </row>
    <row r="57" spans="2:59" s="126" customFormat="1" ht="16.5" hidden="1" customHeight="1" x14ac:dyDescent="0.25">
      <c r="B57" s="123"/>
      <c r="C57" s="124">
        <v>37</v>
      </c>
      <c r="D57" s="403"/>
      <c r="E57" s="403"/>
      <c r="F57" s="403"/>
      <c r="G57" s="403"/>
      <c r="H57" s="403"/>
      <c r="I57" s="327"/>
      <c r="J57" s="327"/>
      <c r="K57" s="327"/>
      <c r="L57" s="327"/>
      <c r="M57" s="327"/>
      <c r="N57" s="327"/>
      <c r="O57" s="327"/>
      <c r="P57" s="327"/>
      <c r="Q57" s="312" t="str">
        <f t="shared" si="6"/>
        <v/>
      </c>
      <c r="R57" s="312"/>
      <c r="S57" s="312"/>
      <c r="T57" s="312"/>
      <c r="U57" s="323"/>
      <c r="V57" s="324"/>
      <c r="W57" s="324"/>
      <c r="X57" s="324"/>
      <c r="Y57" s="324"/>
      <c r="Z57" s="324"/>
      <c r="AA57" s="324"/>
      <c r="AB57" s="324"/>
      <c r="AC57" s="324"/>
      <c r="AD57" s="324"/>
      <c r="AE57" s="324"/>
      <c r="AF57" s="324"/>
      <c r="AG57" s="324"/>
      <c r="AH57" s="324"/>
      <c r="AI57" s="324"/>
      <c r="AJ57" s="325"/>
      <c r="AK57" s="312"/>
      <c r="AL57" s="312"/>
      <c r="AM57" s="312"/>
      <c r="AN57" s="312"/>
      <c r="AO57" s="291"/>
      <c r="AP57" s="292"/>
      <c r="AQ57" s="292"/>
      <c r="AR57" s="293"/>
      <c r="AS57" s="125"/>
      <c r="AU57" s="30">
        <f t="shared" si="1"/>
        <v>0</v>
      </c>
      <c r="AV57" s="73">
        <f t="shared" si="2"/>
        <v>0</v>
      </c>
      <c r="AW57" s="73">
        <f t="shared" si="3"/>
        <v>0</v>
      </c>
      <c r="AX57" s="122" t="e">
        <f>VLOOKUP(I57,Tables!$H$25:$I$39,2,FALSE)</f>
        <v>#N/A</v>
      </c>
      <c r="BA57" s="30" t="str">
        <f t="shared" si="4"/>
        <v/>
      </c>
      <c r="BG57">
        <f t="shared" si="5"/>
        <v>0</v>
      </c>
    </row>
    <row r="58" spans="2:59" s="126" customFormat="1" ht="16.5" hidden="1" customHeight="1" x14ac:dyDescent="0.25">
      <c r="B58" s="123"/>
      <c r="C58" s="124">
        <v>38</v>
      </c>
      <c r="D58" s="403"/>
      <c r="E58" s="403"/>
      <c r="F58" s="403"/>
      <c r="G58" s="403"/>
      <c r="H58" s="403"/>
      <c r="I58" s="327"/>
      <c r="J58" s="327"/>
      <c r="K58" s="327"/>
      <c r="L58" s="327"/>
      <c r="M58" s="327"/>
      <c r="N58" s="327"/>
      <c r="O58" s="327"/>
      <c r="P58" s="327"/>
      <c r="Q58" s="312" t="str">
        <f t="shared" si="6"/>
        <v/>
      </c>
      <c r="R58" s="312"/>
      <c r="S58" s="312"/>
      <c r="T58" s="312"/>
      <c r="U58" s="323"/>
      <c r="V58" s="324"/>
      <c r="W58" s="324"/>
      <c r="X58" s="324"/>
      <c r="Y58" s="324"/>
      <c r="Z58" s="324"/>
      <c r="AA58" s="324"/>
      <c r="AB58" s="324"/>
      <c r="AC58" s="324"/>
      <c r="AD58" s="324"/>
      <c r="AE58" s="324"/>
      <c r="AF58" s="324"/>
      <c r="AG58" s="324"/>
      <c r="AH58" s="324"/>
      <c r="AI58" s="324"/>
      <c r="AJ58" s="325"/>
      <c r="AK58" s="312"/>
      <c r="AL58" s="312"/>
      <c r="AM58" s="312"/>
      <c r="AN58" s="312"/>
      <c r="AO58" s="291"/>
      <c r="AP58" s="292"/>
      <c r="AQ58" s="292"/>
      <c r="AR58" s="293"/>
      <c r="AS58" s="125"/>
      <c r="AU58" s="30">
        <f t="shared" si="1"/>
        <v>0</v>
      </c>
      <c r="AV58" s="73">
        <f t="shared" si="2"/>
        <v>0</v>
      </c>
      <c r="AW58" s="73">
        <f t="shared" si="3"/>
        <v>0</v>
      </c>
      <c r="AX58" s="122" t="e">
        <f>VLOOKUP(I58,Tables!$H$25:$I$39,2,FALSE)</f>
        <v>#N/A</v>
      </c>
      <c r="BA58" s="30" t="str">
        <f t="shared" si="4"/>
        <v/>
      </c>
      <c r="BG58">
        <f t="shared" si="5"/>
        <v>0</v>
      </c>
    </row>
    <row r="59" spans="2:59" s="126" customFormat="1" ht="16.5" hidden="1" customHeight="1" x14ac:dyDescent="0.25">
      <c r="B59" s="123"/>
      <c r="C59" s="124">
        <v>39</v>
      </c>
      <c r="D59" s="403"/>
      <c r="E59" s="403"/>
      <c r="F59" s="403"/>
      <c r="G59" s="403"/>
      <c r="H59" s="403"/>
      <c r="I59" s="327"/>
      <c r="J59" s="327"/>
      <c r="K59" s="327"/>
      <c r="L59" s="327"/>
      <c r="M59" s="327"/>
      <c r="N59" s="327"/>
      <c r="O59" s="327"/>
      <c r="P59" s="327"/>
      <c r="Q59" s="312" t="str">
        <f t="shared" si="6"/>
        <v/>
      </c>
      <c r="R59" s="312"/>
      <c r="S59" s="312"/>
      <c r="T59" s="312"/>
      <c r="U59" s="323"/>
      <c r="V59" s="324"/>
      <c r="W59" s="324"/>
      <c r="X59" s="324"/>
      <c r="Y59" s="324"/>
      <c r="Z59" s="324"/>
      <c r="AA59" s="324"/>
      <c r="AB59" s="324"/>
      <c r="AC59" s="324"/>
      <c r="AD59" s="324"/>
      <c r="AE59" s="324"/>
      <c r="AF59" s="324"/>
      <c r="AG59" s="324"/>
      <c r="AH59" s="324"/>
      <c r="AI59" s="324"/>
      <c r="AJ59" s="325"/>
      <c r="AK59" s="312"/>
      <c r="AL59" s="312"/>
      <c r="AM59" s="312"/>
      <c r="AN59" s="312"/>
      <c r="AO59" s="291"/>
      <c r="AP59" s="292"/>
      <c r="AQ59" s="292"/>
      <c r="AR59" s="293"/>
      <c r="AS59" s="125"/>
      <c r="AU59" s="30">
        <f t="shared" si="1"/>
        <v>0</v>
      </c>
      <c r="AV59" s="73">
        <f t="shared" si="2"/>
        <v>0</v>
      </c>
      <c r="AW59" s="73">
        <f t="shared" si="3"/>
        <v>0</v>
      </c>
      <c r="AX59" s="122" t="e">
        <f>VLOOKUP(I59,Tables!$H$25:$I$39,2,FALSE)</f>
        <v>#N/A</v>
      </c>
      <c r="BA59" s="30" t="str">
        <f t="shared" si="4"/>
        <v/>
      </c>
      <c r="BG59">
        <f t="shared" si="5"/>
        <v>0</v>
      </c>
    </row>
    <row r="60" spans="2:59" s="126" customFormat="1" ht="16.5" hidden="1" customHeight="1" x14ac:dyDescent="0.25">
      <c r="B60" s="123"/>
      <c r="C60" s="124">
        <v>40</v>
      </c>
      <c r="D60" s="403"/>
      <c r="E60" s="403"/>
      <c r="F60" s="403"/>
      <c r="G60" s="403"/>
      <c r="H60" s="403"/>
      <c r="I60" s="327"/>
      <c r="J60" s="327"/>
      <c r="K60" s="327"/>
      <c r="L60" s="327"/>
      <c r="M60" s="327"/>
      <c r="N60" s="327"/>
      <c r="O60" s="327"/>
      <c r="P60" s="327"/>
      <c r="Q60" s="312" t="str">
        <f t="shared" si="6"/>
        <v/>
      </c>
      <c r="R60" s="312"/>
      <c r="S60" s="312"/>
      <c r="T60" s="312"/>
      <c r="U60" s="323"/>
      <c r="V60" s="324"/>
      <c r="W60" s="324"/>
      <c r="X60" s="324"/>
      <c r="Y60" s="324"/>
      <c r="Z60" s="324"/>
      <c r="AA60" s="324"/>
      <c r="AB60" s="324"/>
      <c r="AC60" s="324"/>
      <c r="AD60" s="324"/>
      <c r="AE60" s="324"/>
      <c r="AF60" s="324"/>
      <c r="AG60" s="324"/>
      <c r="AH60" s="324"/>
      <c r="AI60" s="324"/>
      <c r="AJ60" s="325"/>
      <c r="AK60" s="312"/>
      <c r="AL60" s="312"/>
      <c r="AM60" s="312"/>
      <c r="AN60" s="312"/>
      <c r="AO60" s="291"/>
      <c r="AP60" s="292"/>
      <c r="AQ60" s="292"/>
      <c r="AR60" s="293"/>
      <c r="AS60" s="125"/>
      <c r="AU60" s="30">
        <f t="shared" si="1"/>
        <v>0</v>
      </c>
      <c r="AV60" s="73">
        <f t="shared" si="2"/>
        <v>0</v>
      </c>
      <c r="AW60" s="73">
        <f t="shared" si="3"/>
        <v>0</v>
      </c>
      <c r="AX60" s="122" t="e">
        <f>VLOOKUP(I60,Tables!$H$25:$I$39,2,FALSE)</f>
        <v>#N/A</v>
      </c>
      <c r="BA60" s="30" t="str">
        <f t="shared" si="4"/>
        <v/>
      </c>
      <c r="BG60">
        <f t="shared" si="5"/>
        <v>0</v>
      </c>
    </row>
    <row r="61" spans="2:59" s="126" customFormat="1" ht="16.5" hidden="1" customHeight="1" x14ac:dyDescent="0.25">
      <c r="B61" s="123"/>
      <c r="C61" s="124">
        <v>41</v>
      </c>
      <c r="D61" s="403"/>
      <c r="E61" s="403"/>
      <c r="F61" s="403"/>
      <c r="G61" s="403"/>
      <c r="H61" s="403"/>
      <c r="I61" s="327"/>
      <c r="J61" s="327"/>
      <c r="K61" s="327"/>
      <c r="L61" s="327"/>
      <c r="M61" s="327"/>
      <c r="N61" s="327"/>
      <c r="O61" s="327"/>
      <c r="P61" s="327"/>
      <c r="Q61" s="312" t="str">
        <f t="shared" si="6"/>
        <v/>
      </c>
      <c r="R61" s="312"/>
      <c r="S61" s="312"/>
      <c r="T61" s="312"/>
      <c r="U61" s="323"/>
      <c r="V61" s="324"/>
      <c r="W61" s="324"/>
      <c r="X61" s="324"/>
      <c r="Y61" s="324"/>
      <c r="Z61" s="324"/>
      <c r="AA61" s="324"/>
      <c r="AB61" s="324"/>
      <c r="AC61" s="324"/>
      <c r="AD61" s="324"/>
      <c r="AE61" s="324"/>
      <c r="AF61" s="324"/>
      <c r="AG61" s="324"/>
      <c r="AH61" s="324"/>
      <c r="AI61" s="324"/>
      <c r="AJ61" s="325"/>
      <c r="AK61" s="312"/>
      <c r="AL61" s="312"/>
      <c r="AM61" s="312"/>
      <c r="AN61" s="312"/>
      <c r="AO61" s="291"/>
      <c r="AP61" s="292"/>
      <c r="AQ61" s="292"/>
      <c r="AR61" s="293"/>
      <c r="AS61" s="125"/>
      <c r="AU61" s="30">
        <f t="shared" si="1"/>
        <v>0</v>
      </c>
      <c r="AV61" s="73">
        <f t="shared" si="2"/>
        <v>0</v>
      </c>
      <c r="AW61" s="73">
        <f t="shared" si="3"/>
        <v>0</v>
      </c>
      <c r="AX61" s="122" t="e">
        <f>VLOOKUP(I61,Tables!$H$25:$I$39,2,FALSE)</f>
        <v>#N/A</v>
      </c>
      <c r="BA61" s="30" t="str">
        <f t="shared" si="4"/>
        <v/>
      </c>
      <c r="BG61">
        <f t="shared" si="5"/>
        <v>0</v>
      </c>
    </row>
    <row r="62" spans="2:59" s="126" customFormat="1" ht="16.5" hidden="1" customHeight="1" x14ac:dyDescent="0.25">
      <c r="B62" s="123"/>
      <c r="C62" s="124">
        <v>42</v>
      </c>
      <c r="D62" s="403"/>
      <c r="E62" s="403"/>
      <c r="F62" s="403"/>
      <c r="G62" s="403"/>
      <c r="H62" s="403"/>
      <c r="I62" s="327"/>
      <c r="J62" s="327"/>
      <c r="K62" s="327"/>
      <c r="L62" s="327"/>
      <c r="M62" s="327"/>
      <c r="N62" s="327"/>
      <c r="O62" s="327"/>
      <c r="P62" s="327"/>
      <c r="Q62" s="312" t="str">
        <f t="shared" si="6"/>
        <v/>
      </c>
      <c r="R62" s="312"/>
      <c r="S62" s="312"/>
      <c r="T62" s="312"/>
      <c r="U62" s="323"/>
      <c r="V62" s="324"/>
      <c r="W62" s="324"/>
      <c r="X62" s="324"/>
      <c r="Y62" s="324"/>
      <c r="Z62" s="324"/>
      <c r="AA62" s="324"/>
      <c r="AB62" s="324"/>
      <c r="AC62" s="324"/>
      <c r="AD62" s="324"/>
      <c r="AE62" s="324"/>
      <c r="AF62" s="324"/>
      <c r="AG62" s="324"/>
      <c r="AH62" s="324"/>
      <c r="AI62" s="324"/>
      <c r="AJ62" s="325"/>
      <c r="AK62" s="312"/>
      <c r="AL62" s="312"/>
      <c r="AM62" s="312"/>
      <c r="AN62" s="312"/>
      <c r="AO62" s="291"/>
      <c r="AP62" s="292"/>
      <c r="AQ62" s="292"/>
      <c r="AR62" s="293"/>
      <c r="AS62" s="125"/>
      <c r="AU62" s="30">
        <f t="shared" si="1"/>
        <v>0</v>
      </c>
      <c r="AV62" s="73">
        <f t="shared" si="2"/>
        <v>0</v>
      </c>
      <c r="AW62" s="73">
        <f t="shared" si="3"/>
        <v>0</v>
      </c>
      <c r="AX62" s="122" t="e">
        <f>VLOOKUP(I62,Tables!$H$25:$I$39,2,FALSE)</f>
        <v>#N/A</v>
      </c>
      <c r="BA62" s="30" t="str">
        <f t="shared" si="4"/>
        <v/>
      </c>
      <c r="BG62">
        <f t="shared" si="5"/>
        <v>0</v>
      </c>
    </row>
    <row r="63" spans="2:59" s="126" customFormat="1" ht="16.5" hidden="1" customHeight="1" x14ac:dyDescent="0.25">
      <c r="B63" s="123"/>
      <c r="C63" s="124">
        <v>43</v>
      </c>
      <c r="D63" s="403"/>
      <c r="E63" s="403"/>
      <c r="F63" s="403"/>
      <c r="G63" s="403"/>
      <c r="H63" s="403"/>
      <c r="I63" s="327"/>
      <c r="J63" s="327"/>
      <c r="K63" s="327"/>
      <c r="L63" s="327"/>
      <c r="M63" s="327"/>
      <c r="N63" s="327"/>
      <c r="O63" s="327"/>
      <c r="P63" s="327"/>
      <c r="Q63" s="312" t="str">
        <f t="shared" si="6"/>
        <v/>
      </c>
      <c r="R63" s="312"/>
      <c r="S63" s="312"/>
      <c r="T63" s="312"/>
      <c r="U63" s="323"/>
      <c r="V63" s="324"/>
      <c r="W63" s="324"/>
      <c r="X63" s="324"/>
      <c r="Y63" s="324"/>
      <c r="Z63" s="324"/>
      <c r="AA63" s="324"/>
      <c r="AB63" s="324"/>
      <c r="AC63" s="324"/>
      <c r="AD63" s="324"/>
      <c r="AE63" s="324"/>
      <c r="AF63" s="324"/>
      <c r="AG63" s="324"/>
      <c r="AH63" s="324"/>
      <c r="AI63" s="324"/>
      <c r="AJ63" s="325"/>
      <c r="AK63" s="312"/>
      <c r="AL63" s="312"/>
      <c r="AM63" s="312"/>
      <c r="AN63" s="312"/>
      <c r="AO63" s="291"/>
      <c r="AP63" s="292"/>
      <c r="AQ63" s="292"/>
      <c r="AR63" s="293"/>
      <c r="AS63" s="125"/>
      <c r="AU63" s="30">
        <f t="shared" si="1"/>
        <v>0</v>
      </c>
      <c r="AV63" s="73">
        <f t="shared" si="2"/>
        <v>0</v>
      </c>
      <c r="AW63" s="73">
        <f t="shared" si="3"/>
        <v>0</v>
      </c>
      <c r="AX63" s="122" t="e">
        <f>VLOOKUP(I63,Tables!$H$25:$I$39,2,FALSE)</f>
        <v>#N/A</v>
      </c>
      <c r="BA63" s="30" t="str">
        <f t="shared" si="4"/>
        <v/>
      </c>
      <c r="BG63">
        <f t="shared" si="5"/>
        <v>0</v>
      </c>
    </row>
    <row r="64" spans="2:59" s="126" customFormat="1" ht="16.5" hidden="1" customHeight="1" x14ac:dyDescent="0.25">
      <c r="B64" s="123"/>
      <c r="C64" s="124">
        <v>44</v>
      </c>
      <c r="D64" s="403"/>
      <c r="E64" s="403"/>
      <c r="F64" s="403"/>
      <c r="G64" s="403"/>
      <c r="H64" s="403"/>
      <c r="I64" s="327"/>
      <c r="J64" s="327"/>
      <c r="K64" s="327"/>
      <c r="L64" s="327"/>
      <c r="M64" s="327"/>
      <c r="N64" s="327"/>
      <c r="O64" s="327"/>
      <c r="P64" s="327"/>
      <c r="Q64" s="312" t="str">
        <f t="shared" si="6"/>
        <v/>
      </c>
      <c r="R64" s="312"/>
      <c r="S64" s="312"/>
      <c r="T64" s="312"/>
      <c r="U64" s="323"/>
      <c r="V64" s="324"/>
      <c r="W64" s="324"/>
      <c r="X64" s="324"/>
      <c r="Y64" s="324"/>
      <c r="Z64" s="324"/>
      <c r="AA64" s="324"/>
      <c r="AB64" s="324"/>
      <c r="AC64" s="324"/>
      <c r="AD64" s="324"/>
      <c r="AE64" s="324"/>
      <c r="AF64" s="324"/>
      <c r="AG64" s="324"/>
      <c r="AH64" s="324"/>
      <c r="AI64" s="324"/>
      <c r="AJ64" s="325"/>
      <c r="AK64" s="312"/>
      <c r="AL64" s="312"/>
      <c r="AM64" s="312"/>
      <c r="AN64" s="312"/>
      <c r="AO64" s="291"/>
      <c r="AP64" s="292"/>
      <c r="AQ64" s="292"/>
      <c r="AR64" s="293"/>
      <c r="AS64" s="125"/>
      <c r="AU64" s="30">
        <f t="shared" si="1"/>
        <v>0</v>
      </c>
      <c r="AV64" s="73">
        <f t="shared" si="2"/>
        <v>0</v>
      </c>
      <c r="AW64" s="73">
        <f t="shared" si="3"/>
        <v>0</v>
      </c>
      <c r="AX64" s="122" t="e">
        <f>VLOOKUP(I64,Tables!$H$25:$I$39,2,FALSE)</f>
        <v>#N/A</v>
      </c>
      <c r="BA64" s="30" t="str">
        <f t="shared" si="4"/>
        <v/>
      </c>
      <c r="BG64">
        <f t="shared" si="5"/>
        <v>0</v>
      </c>
    </row>
    <row r="65" spans="2:59" s="126" customFormat="1" ht="16.5" hidden="1" customHeight="1" x14ac:dyDescent="0.25">
      <c r="B65" s="123"/>
      <c r="C65" s="124">
        <v>45</v>
      </c>
      <c r="D65" s="403"/>
      <c r="E65" s="403"/>
      <c r="F65" s="403"/>
      <c r="G65" s="403"/>
      <c r="H65" s="403"/>
      <c r="I65" s="327"/>
      <c r="J65" s="327"/>
      <c r="K65" s="327"/>
      <c r="L65" s="327"/>
      <c r="M65" s="327"/>
      <c r="N65" s="327"/>
      <c r="O65" s="327"/>
      <c r="P65" s="327"/>
      <c r="Q65" s="312" t="str">
        <f t="shared" si="6"/>
        <v/>
      </c>
      <c r="R65" s="312"/>
      <c r="S65" s="312"/>
      <c r="T65" s="312"/>
      <c r="U65" s="323"/>
      <c r="V65" s="324"/>
      <c r="W65" s="324"/>
      <c r="X65" s="324"/>
      <c r="Y65" s="324"/>
      <c r="Z65" s="324"/>
      <c r="AA65" s="324"/>
      <c r="AB65" s="324"/>
      <c r="AC65" s="324"/>
      <c r="AD65" s="324"/>
      <c r="AE65" s="324"/>
      <c r="AF65" s="324"/>
      <c r="AG65" s="324"/>
      <c r="AH65" s="324"/>
      <c r="AI65" s="324"/>
      <c r="AJ65" s="325"/>
      <c r="AK65" s="312"/>
      <c r="AL65" s="312"/>
      <c r="AM65" s="312"/>
      <c r="AN65" s="312"/>
      <c r="AO65" s="291"/>
      <c r="AP65" s="292"/>
      <c r="AQ65" s="292"/>
      <c r="AR65" s="293"/>
      <c r="AS65" s="125"/>
      <c r="AU65" s="30">
        <f t="shared" si="1"/>
        <v>0</v>
      </c>
      <c r="AV65" s="73">
        <f t="shared" si="2"/>
        <v>0</v>
      </c>
      <c r="AW65" s="73">
        <f t="shared" si="3"/>
        <v>0</v>
      </c>
      <c r="AX65" s="122" t="e">
        <f>VLOOKUP(I65,Tables!$H$25:$I$39,2,FALSE)</f>
        <v>#N/A</v>
      </c>
      <c r="BA65" s="30" t="str">
        <f t="shared" si="4"/>
        <v/>
      </c>
      <c r="BG65">
        <f t="shared" si="5"/>
        <v>0</v>
      </c>
    </row>
    <row r="66" spans="2:59" s="126" customFormat="1" ht="16.5" hidden="1" customHeight="1" x14ac:dyDescent="0.25">
      <c r="B66" s="123"/>
      <c r="C66" s="124">
        <v>46</v>
      </c>
      <c r="D66" s="403"/>
      <c r="E66" s="403"/>
      <c r="F66" s="403"/>
      <c r="G66" s="403"/>
      <c r="H66" s="403"/>
      <c r="I66" s="327"/>
      <c r="J66" s="327"/>
      <c r="K66" s="327"/>
      <c r="L66" s="327"/>
      <c r="M66" s="327"/>
      <c r="N66" s="327"/>
      <c r="O66" s="327"/>
      <c r="P66" s="327"/>
      <c r="Q66" s="312" t="str">
        <f t="shared" si="6"/>
        <v/>
      </c>
      <c r="R66" s="312"/>
      <c r="S66" s="312"/>
      <c r="T66" s="312"/>
      <c r="U66" s="323"/>
      <c r="V66" s="324"/>
      <c r="W66" s="324"/>
      <c r="X66" s="324"/>
      <c r="Y66" s="324"/>
      <c r="Z66" s="324"/>
      <c r="AA66" s="324"/>
      <c r="AB66" s="324"/>
      <c r="AC66" s="324"/>
      <c r="AD66" s="324"/>
      <c r="AE66" s="324"/>
      <c r="AF66" s="324"/>
      <c r="AG66" s="324"/>
      <c r="AH66" s="324"/>
      <c r="AI66" s="324"/>
      <c r="AJ66" s="325"/>
      <c r="AK66" s="312"/>
      <c r="AL66" s="312"/>
      <c r="AM66" s="312"/>
      <c r="AN66" s="312"/>
      <c r="AO66" s="291"/>
      <c r="AP66" s="292"/>
      <c r="AQ66" s="292"/>
      <c r="AR66" s="293"/>
      <c r="AS66" s="125"/>
      <c r="AU66" s="30">
        <f t="shared" si="1"/>
        <v>0</v>
      </c>
      <c r="AV66" s="73">
        <f t="shared" si="2"/>
        <v>0</v>
      </c>
      <c r="AW66" s="73">
        <f t="shared" si="3"/>
        <v>0</v>
      </c>
      <c r="AX66" s="122" t="e">
        <f>VLOOKUP(I66,Tables!$H$25:$I$39,2,FALSE)</f>
        <v>#N/A</v>
      </c>
      <c r="BA66" s="30" t="str">
        <f t="shared" si="4"/>
        <v/>
      </c>
      <c r="BG66">
        <f t="shared" si="5"/>
        <v>0</v>
      </c>
    </row>
    <row r="67" spans="2:59" s="126" customFormat="1" ht="16.5" hidden="1" customHeight="1" x14ac:dyDescent="0.25">
      <c r="B67" s="123"/>
      <c r="C67" s="124">
        <v>47</v>
      </c>
      <c r="D67" s="403"/>
      <c r="E67" s="403"/>
      <c r="F67" s="403"/>
      <c r="G67" s="403"/>
      <c r="H67" s="403"/>
      <c r="I67" s="327"/>
      <c r="J67" s="327"/>
      <c r="K67" s="327"/>
      <c r="L67" s="327"/>
      <c r="M67" s="327"/>
      <c r="N67" s="327"/>
      <c r="O67" s="327"/>
      <c r="P67" s="327"/>
      <c r="Q67" s="312" t="str">
        <f t="shared" si="6"/>
        <v/>
      </c>
      <c r="R67" s="312"/>
      <c r="S67" s="312"/>
      <c r="T67" s="312"/>
      <c r="U67" s="323"/>
      <c r="V67" s="324"/>
      <c r="W67" s="324"/>
      <c r="X67" s="324"/>
      <c r="Y67" s="324"/>
      <c r="Z67" s="324"/>
      <c r="AA67" s="324"/>
      <c r="AB67" s="324"/>
      <c r="AC67" s="324"/>
      <c r="AD67" s="324"/>
      <c r="AE67" s="324"/>
      <c r="AF67" s="324"/>
      <c r="AG67" s="324"/>
      <c r="AH67" s="324"/>
      <c r="AI67" s="324"/>
      <c r="AJ67" s="325"/>
      <c r="AK67" s="312"/>
      <c r="AL67" s="312"/>
      <c r="AM67" s="312"/>
      <c r="AN67" s="312"/>
      <c r="AO67" s="291"/>
      <c r="AP67" s="292"/>
      <c r="AQ67" s="292"/>
      <c r="AR67" s="293"/>
      <c r="AS67" s="125"/>
      <c r="AU67" s="30">
        <f t="shared" si="1"/>
        <v>0</v>
      </c>
      <c r="AV67" s="73">
        <f t="shared" si="2"/>
        <v>0</v>
      </c>
      <c r="AW67" s="73">
        <f t="shared" si="3"/>
        <v>0</v>
      </c>
      <c r="AX67" s="122" t="e">
        <f>VLOOKUP(I67,Tables!$H$25:$I$39,2,FALSE)</f>
        <v>#N/A</v>
      </c>
      <c r="BA67" s="30" t="str">
        <f t="shared" si="4"/>
        <v/>
      </c>
      <c r="BG67">
        <f t="shared" si="5"/>
        <v>0</v>
      </c>
    </row>
    <row r="68" spans="2:59" s="126" customFormat="1" ht="16.5" hidden="1" customHeight="1" x14ac:dyDescent="0.25">
      <c r="B68" s="123"/>
      <c r="C68" s="124">
        <v>48</v>
      </c>
      <c r="D68" s="403"/>
      <c r="E68" s="403"/>
      <c r="F68" s="403"/>
      <c r="G68" s="403"/>
      <c r="H68" s="403"/>
      <c r="I68" s="327"/>
      <c r="J68" s="327"/>
      <c r="K68" s="327"/>
      <c r="L68" s="327"/>
      <c r="M68" s="327"/>
      <c r="N68" s="327"/>
      <c r="O68" s="327"/>
      <c r="P68" s="327"/>
      <c r="Q68" s="312" t="str">
        <f t="shared" si="6"/>
        <v/>
      </c>
      <c r="R68" s="312"/>
      <c r="S68" s="312"/>
      <c r="T68" s="312"/>
      <c r="U68" s="323"/>
      <c r="V68" s="324"/>
      <c r="W68" s="324"/>
      <c r="X68" s="324"/>
      <c r="Y68" s="324"/>
      <c r="Z68" s="324"/>
      <c r="AA68" s="324"/>
      <c r="AB68" s="324"/>
      <c r="AC68" s="324"/>
      <c r="AD68" s="324"/>
      <c r="AE68" s="324"/>
      <c r="AF68" s="324"/>
      <c r="AG68" s="324"/>
      <c r="AH68" s="324"/>
      <c r="AI68" s="324"/>
      <c r="AJ68" s="325"/>
      <c r="AK68" s="312"/>
      <c r="AL68" s="312"/>
      <c r="AM68" s="312"/>
      <c r="AN68" s="312"/>
      <c r="AO68" s="291"/>
      <c r="AP68" s="292"/>
      <c r="AQ68" s="292"/>
      <c r="AR68" s="293"/>
      <c r="AS68" s="125"/>
      <c r="AU68" s="30">
        <f t="shared" si="1"/>
        <v>0</v>
      </c>
      <c r="AV68" s="73">
        <f t="shared" si="2"/>
        <v>0</v>
      </c>
      <c r="AW68" s="73">
        <f t="shared" si="3"/>
        <v>0</v>
      </c>
      <c r="AX68" s="122" t="e">
        <f>VLOOKUP(I68,Tables!$H$25:$I$39,2,FALSE)</f>
        <v>#N/A</v>
      </c>
      <c r="BA68" s="30" t="str">
        <f t="shared" si="4"/>
        <v/>
      </c>
      <c r="BG68">
        <f t="shared" si="5"/>
        <v>0</v>
      </c>
    </row>
    <row r="69" spans="2:59" s="126" customFormat="1" ht="16.5" hidden="1" customHeight="1" x14ac:dyDescent="0.25">
      <c r="B69" s="123"/>
      <c r="C69" s="124">
        <v>49</v>
      </c>
      <c r="D69" s="403"/>
      <c r="E69" s="403"/>
      <c r="F69" s="403"/>
      <c r="G69" s="403"/>
      <c r="H69" s="403"/>
      <c r="I69" s="327"/>
      <c r="J69" s="327"/>
      <c r="K69" s="327"/>
      <c r="L69" s="327"/>
      <c r="M69" s="327"/>
      <c r="N69" s="327"/>
      <c r="O69" s="327"/>
      <c r="P69" s="327"/>
      <c r="Q69" s="312" t="str">
        <f t="shared" si="6"/>
        <v/>
      </c>
      <c r="R69" s="312"/>
      <c r="S69" s="312"/>
      <c r="T69" s="312"/>
      <c r="U69" s="323"/>
      <c r="V69" s="324"/>
      <c r="W69" s="324"/>
      <c r="X69" s="324"/>
      <c r="Y69" s="324"/>
      <c r="Z69" s="324"/>
      <c r="AA69" s="324"/>
      <c r="AB69" s="324"/>
      <c r="AC69" s="324"/>
      <c r="AD69" s="324"/>
      <c r="AE69" s="324"/>
      <c r="AF69" s="324"/>
      <c r="AG69" s="324"/>
      <c r="AH69" s="324"/>
      <c r="AI69" s="324"/>
      <c r="AJ69" s="325"/>
      <c r="AK69" s="312"/>
      <c r="AL69" s="312"/>
      <c r="AM69" s="312"/>
      <c r="AN69" s="312"/>
      <c r="AO69" s="291"/>
      <c r="AP69" s="292"/>
      <c r="AQ69" s="292"/>
      <c r="AR69" s="293"/>
      <c r="AS69" s="125"/>
      <c r="AU69" s="30">
        <f t="shared" si="1"/>
        <v>0</v>
      </c>
      <c r="AV69" s="73">
        <f t="shared" si="2"/>
        <v>0</v>
      </c>
      <c r="AW69" s="73">
        <f t="shared" si="3"/>
        <v>0</v>
      </c>
      <c r="AX69" s="122" t="e">
        <f>VLOOKUP(I69,Tables!$H$25:$I$39,2,FALSE)</f>
        <v>#N/A</v>
      </c>
      <c r="BA69" s="30" t="str">
        <f t="shared" si="4"/>
        <v/>
      </c>
      <c r="BG69">
        <f t="shared" si="5"/>
        <v>0</v>
      </c>
    </row>
    <row r="70" spans="2:59" s="126" customFormat="1" ht="16.5" hidden="1" customHeight="1" x14ac:dyDescent="0.25">
      <c r="B70" s="123"/>
      <c r="C70" s="124">
        <v>50</v>
      </c>
      <c r="D70" s="403"/>
      <c r="E70" s="403"/>
      <c r="F70" s="403"/>
      <c r="G70" s="403"/>
      <c r="H70" s="403"/>
      <c r="I70" s="327"/>
      <c r="J70" s="327"/>
      <c r="K70" s="327"/>
      <c r="L70" s="327"/>
      <c r="M70" s="327"/>
      <c r="N70" s="327"/>
      <c r="O70" s="327"/>
      <c r="P70" s="327"/>
      <c r="Q70" s="312" t="str">
        <f t="shared" si="6"/>
        <v/>
      </c>
      <c r="R70" s="312"/>
      <c r="S70" s="312"/>
      <c r="T70" s="312"/>
      <c r="U70" s="323"/>
      <c r="V70" s="324"/>
      <c r="W70" s="324"/>
      <c r="X70" s="324"/>
      <c r="Y70" s="324"/>
      <c r="Z70" s="324"/>
      <c r="AA70" s="324"/>
      <c r="AB70" s="324"/>
      <c r="AC70" s="324"/>
      <c r="AD70" s="324"/>
      <c r="AE70" s="324"/>
      <c r="AF70" s="324"/>
      <c r="AG70" s="324"/>
      <c r="AH70" s="324"/>
      <c r="AI70" s="324"/>
      <c r="AJ70" s="325"/>
      <c r="AK70" s="312"/>
      <c r="AL70" s="312"/>
      <c r="AM70" s="312"/>
      <c r="AN70" s="312"/>
      <c r="AO70" s="291"/>
      <c r="AP70" s="292"/>
      <c r="AQ70" s="292"/>
      <c r="AR70" s="293"/>
      <c r="AS70" s="125"/>
      <c r="AU70" s="30">
        <f t="shared" si="1"/>
        <v>0</v>
      </c>
      <c r="AV70" s="73">
        <f t="shared" si="2"/>
        <v>0</v>
      </c>
      <c r="AW70" s="73">
        <f t="shared" si="3"/>
        <v>0</v>
      </c>
      <c r="AX70" s="122" t="e">
        <f>VLOOKUP(I70,Tables!$H$25:$I$39,2,FALSE)</f>
        <v>#N/A</v>
      </c>
      <c r="BA70" s="30" t="str">
        <f t="shared" si="4"/>
        <v/>
      </c>
      <c r="BG70">
        <f t="shared" si="5"/>
        <v>0</v>
      </c>
    </row>
    <row r="71" spans="2:59" s="126" customFormat="1" ht="16.5" hidden="1" customHeight="1" x14ac:dyDescent="0.25">
      <c r="B71" s="123"/>
      <c r="C71" s="124">
        <v>51</v>
      </c>
      <c r="D71" s="403"/>
      <c r="E71" s="403"/>
      <c r="F71" s="403"/>
      <c r="G71" s="403"/>
      <c r="H71" s="403"/>
      <c r="I71" s="327"/>
      <c r="J71" s="327"/>
      <c r="K71" s="327"/>
      <c r="L71" s="327"/>
      <c r="M71" s="327"/>
      <c r="N71" s="327"/>
      <c r="O71" s="327"/>
      <c r="P71" s="327"/>
      <c r="Q71" s="312" t="str">
        <f t="shared" si="6"/>
        <v/>
      </c>
      <c r="R71" s="312"/>
      <c r="S71" s="312"/>
      <c r="T71" s="312"/>
      <c r="U71" s="323"/>
      <c r="V71" s="324"/>
      <c r="W71" s="324"/>
      <c r="X71" s="324"/>
      <c r="Y71" s="324"/>
      <c r="Z71" s="324"/>
      <c r="AA71" s="324"/>
      <c r="AB71" s="324"/>
      <c r="AC71" s="324"/>
      <c r="AD71" s="324"/>
      <c r="AE71" s="324"/>
      <c r="AF71" s="324"/>
      <c r="AG71" s="324"/>
      <c r="AH71" s="324"/>
      <c r="AI71" s="324"/>
      <c r="AJ71" s="325"/>
      <c r="AK71" s="312"/>
      <c r="AL71" s="312"/>
      <c r="AM71" s="312"/>
      <c r="AN71" s="312"/>
      <c r="AO71" s="291"/>
      <c r="AP71" s="292"/>
      <c r="AQ71" s="292"/>
      <c r="AR71" s="293"/>
      <c r="AS71" s="125"/>
      <c r="AU71" s="30">
        <f t="shared" si="1"/>
        <v>0</v>
      </c>
      <c r="AV71" s="73">
        <f t="shared" si="2"/>
        <v>0</v>
      </c>
      <c r="AW71" s="73">
        <f t="shared" si="3"/>
        <v>0</v>
      </c>
      <c r="AX71" s="122" t="e">
        <f>VLOOKUP(I71,Tables!$H$25:$I$39,2,FALSE)</f>
        <v>#N/A</v>
      </c>
      <c r="BA71" s="30" t="str">
        <f t="shared" si="4"/>
        <v/>
      </c>
      <c r="BG71">
        <f t="shared" si="5"/>
        <v>0</v>
      </c>
    </row>
    <row r="72" spans="2:59" s="126" customFormat="1" ht="16.5" hidden="1" customHeight="1" x14ac:dyDescent="0.25">
      <c r="B72" s="123"/>
      <c r="C72" s="124">
        <v>52</v>
      </c>
      <c r="D72" s="403"/>
      <c r="E72" s="403"/>
      <c r="F72" s="403"/>
      <c r="G72" s="403"/>
      <c r="H72" s="403"/>
      <c r="I72" s="327"/>
      <c r="J72" s="327"/>
      <c r="K72" s="327"/>
      <c r="L72" s="327"/>
      <c r="M72" s="327"/>
      <c r="N72" s="327"/>
      <c r="O72" s="327"/>
      <c r="P72" s="327"/>
      <c r="Q72" s="312" t="str">
        <f t="shared" si="6"/>
        <v/>
      </c>
      <c r="R72" s="312"/>
      <c r="S72" s="312"/>
      <c r="T72" s="312"/>
      <c r="U72" s="323"/>
      <c r="V72" s="324"/>
      <c r="W72" s="324"/>
      <c r="X72" s="324"/>
      <c r="Y72" s="324"/>
      <c r="Z72" s="324"/>
      <c r="AA72" s="324"/>
      <c r="AB72" s="324"/>
      <c r="AC72" s="324"/>
      <c r="AD72" s="324"/>
      <c r="AE72" s="324"/>
      <c r="AF72" s="324"/>
      <c r="AG72" s="324"/>
      <c r="AH72" s="324"/>
      <c r="AI72" s="324"/>
      <c r="AJ72" s="325"/>
      <c r="AK72" s="312"/>
      <c r="AL72" s="312"/>
      <c r="AM72" s="312"/>
      <c r="AN72" s="312"/>
      <c r="AO72" s="291"/>
      <c r="AP72" s="292"/>
      <c r="AQ72" s="292"/>
      <c r="AR72" s="293"/>
      <c r="AS72" s="125"/>
      <c r="AU72" s="30">
        <f t="shared" si="1"/>
        <v>0</v>
      </c>
      <c r="AV72" s="73">
        <f t="shared" si="2"/>
        <v>0</v>
      </c>
      <c r="AW72" s="73">
        <f t="shared" si="3"/>
        <v>0</v>
      </c>
      <c r="AX72" s="122" t="e">
        <f>VLOOKUP(I72,Tables!$H$25:$I$39,2,FALSE)</f>
        <v>#N/A</v>
      </c>
      <c r="BA72" s="30" t="str">
        <f t="shared" si="4"/>
        <v/>
      </c>
      <c r="BG72">
        <f t="shared" si="5"/>
        <v>0</v>
      </c>
    </row>
    <row r="73" spans="2:59" s="126" customFormat="1" ht="16.5" hidden="1" customHeight="1" x14ac:dyDescent="0.25">
      <c r="B73" s="123"/>
      <c r="C73" s="124">
        <v>53</v>
      </c>
      <c r="D73" s="403"/>
      <c r="E73" s="403"/>
      <c r="F73" s="403"/>
      <c r="G73" s="403"/>
      <c r="H73" s="403"/>
      <c r="I73" s="327"/>
      <c r="J73" s="327"/>
      <c r="K73" s="327"/>
      <c r="L73" s="327"/>
      <c r="M73" s="327"/>
      <c r="N73" s="327"/>
      <c r="O73" s="327"/>
      <c r="P73" s="327"/>
      <c r="Q73" s="312" t="str">
        <f t="shared" si="6"/>
        <v/>
      </c>
      <c r="R73" s="312"/>
      <c r="S73" s="312"/>
      <c r="T73" s="312"/>
      <c r="U73" s="323"/>
      <c r="V73" s="324"/>
      <c r="W73" s="324"/>
      <c r="X73" s="324"/>
      <c r="Y73" s="324"/>
      <c r="Z73" s="324"/>
      <c r="AA73" s="324"/>
      <c r="AB73" s="324"/>
      <c r="AC73" s="324"/>
      <c r="AD73" s="324"/>
      <c r="AE73" s="324"/>
      <c r="AF73" s="324"/>
      <c r="AG73" s="324"/>
      <c r="AH73" s="324"/>
      <c r="AI73" s="324"/>
      <c r="AJ73" s="325"/>
      <c r="AK73" s="312"/>
      <c r="AL73" s="312"/>
      <c r="AM73" s="312"/>
      <c r="AN73" s="312"/>
      <c r="AO73" s="291"/>
      <c r="AP73" s="292"/>
      <c r="AQ73" s="292"/>
      <c r="AR73" s="293"/>
      <c r="AS73" s="125"/>
      <c r="AU73" s="30">
        <f t="shared" si="1"/>
        <v>0</v>
      </c>
      <c r="AV73" s="73">
        <f t="shared" si="2"/>
        <v>0</v>
      </c>
      <c r="AW73" s="73">
        <f t="shared" si="3"/>
        <v>0</v>
      </c>
      <c r="AX73" s="122" t="e">
        <f>VLOOKUP(I73,Tables!$H$25:$I$39,2,FALSE)</f>
        <v>#N/A</v>
      </c>
      <c r="BA73" s="30" t="str">
        <f t="shared" si="4"/>
        <v/>
      </c>
      <c r="BG73">
        <f t="shared" si="5"/>
        <v>0</v>
      </c>
    </row>
    <row r="74" spans="2:59" s="126" customFormat="1" ht="16.5" hidden="1" customHeight="1" x14ac:dyDescent="0.25">
      <c r="B74" s="123"/>
      <c r="C74" s="124">
        <v>54</v>
      </c>
      <c r="D74" s="403"/>
      <c r="E74" s="403"/>
      <c r="F74" s="403"/>
      <c r="G74" s="403"/>
      <c r="H74" s="403"/>
      <c r="I74" s="327"/>
      <c r="J74" s="327"/>
      <c r="K74" s="327"/>
      <c r="L74" s="327"/>
      <c r="M74" s="327"/>
      <c r="N74" s="327"/>
      <c r="O74" s="327"/>
      <c r="P74" s="327"/>
      <c r="Q74" s="312" t="str">
        <f t="shared" si="6"/>
        <v/>
      </c>
      <c r="R74" s="312"/>
      <c r="S74" s="312"/>
      <c r="T74" s="312"/>
      <c r="U74" s="323"/>
      <c r="V74" s="324"/>
      <c r="W74" s="324"/>
      <c r="X74" s="324"/>
      <c r="Y74" s="324"/>
      <c r="Z74" s="324"/>
      <c r="AA74" s="324"/>
      <c r="AB74" s="324"/>
      <c r="AC74" s="324"/>
      <c r="AD74" s="324"/>
      <c r="AE74" s="324"/>
      <c r="AF74" s="324"/>
      <c r="AG74" s="324"/>
      <c r="AH74" s="324"/>
      <c r="AI74" s="324"/>
      <c r="AJ74" s="325"/>
      <c r="AK74" s="312"/>
      <c r="AL74" s="312"/>
      <c r="AM74" s="312"/>
      <c r="AN74" s="312"/>
      <c r="AO74" s="291"/>
      <c r="AP74" s="292"/>
      <c r="AQ74" s="292"/>
      <c r="AR74" s="293"/>
      <c r="AS74" s="125"/>
      <c r="AU74" s="30">
        <f t="shared" si="1"/>
        <v>0</v>
      </c>
      <c r="AV74" s="73">
        <f t="shared" si="2"/>
        <v>0</v>
      </c>
      <c r="AW74" s="73">
        <f t="shared" si="3"/>
        <v>0</v>
      </c>
      <c r="AX74" s="122" t="e">
        <f>VLOOKUP(I74,Tables!$H$25:$I$39,2,FALSE)</f>
        <v>#N/A</v>
      </c>
      <c r="BA74" s="30" t="str">
        <f t="shared" si="4"/>
        <v/>
      </c>
      <c r="BG74">
        <f t="shared" si="5"/>
        <v>0</v>
      </c>
    </row>
    <row r="75" spans="2:59" s="126" customFormat="1" ht="16.5" hidden="1" customHeight="1" x14ac:dyDescent="0.25">
      <c r="B75" s="123"/>
      <c r="C75" s="124">
        <v>55</v>
      </c>
      <c r="D75" s="403"/>
      <c r="E75" s="403"/>
      <c r="F75" s="403"/>
      <c r="G75" s="403"/>
      <c r="H75" s="403"/>
      <c r="I75" s="327"/>
      <c r="J75" s="327"/>
      <c r="K75" s="327"/>
      <c r="L75" s="327"/>
      <c r="M75" s="327"/>
      <c r="N75" s="327"/>
      <c r="O75" s="327"/>
      <c r="P75" s="327"/>
      <c r="Q75" s="312" t="str">
        <f t="shared" si="6"/>
        <v/>
      </c>
      <c r="R75" s="312"/>
      <c r="S75" s="312"/>
      <c r="T75" s="312"/>
      <c r="U75" s="323"/>
      <c r="V75" s="324"/>
      <c r="W75" s="324"/>
      <c r="X75" s="324"/>
      <c r="Y75" s="324"/>
      <c r="Z75" s="324"/>
      <c r="AA75" s="324"/>
      <c r="AB75" s="324"/>
      <c r="AC75" s="324"/>
      <c r="AD75" s="324"/>
      <c r="AE75" s="324"/>
      <c r="AF75" s="324"/>
      <c r="AG75" s="324"/>
      <c r="AH75" s="324"/>
      <c r="AI75" s="324"/>
      <c r="AJ75" s="325"/>
      <c r="AK75" s="312"/>
      <c r="AL75" s="312"/>
      <c r="AM75" s="312"/>
      <c r="AN75" s="312"/>
      <c r="AO75" s="291"/>
      <c r="AP75" s="292"/>
      <c r="AQ75" s="292"/>
      <c r="AR75" s="293"/>
      <c r="AS75" s="125"/>
      <c r="AU75" s="30">
        <f t="shared" si="1"/>
        <v>0</v>
      </c>
      <c r="AV75" s="73">
        <f t="shared" si="2"/>
        <v>0</v>
      </c>
      <c r="AW75" s="73">
        <f t="shared" si="3"/>
        <v>0</v>
      </c>
      <c r="AX75" s="122" t="e">
        <f>VLOOKUP(I75,Tables!$H$25:$I$39,2,FALSE)</f>
        <v>#N/A</v>
      </c>
      <c r="BA75" s="30" t="str">
        <f t="shared" si="4"/>
        <v/>
      </c>
      <c r="BG75">
        <f t="shared" si="5"/>
        <v>0</v>
      </c>
    </row>
    <row r="76" spans="2:59" s="126" customFormat="1" ht="16.5" hidden="1" customHeight="1" x14ac:dyDescent="0.25">
      <c r="B76" s="123"/>
      <c r="C76" s="124">
        <v>56</v>
      </c>
      <c r="D76" s="403"/>
      <c r="E76" s="403"/>
      <c r="F76" s="403"/>
      <c r="G76" s="403"/>
      <c r="H76" s="403"/>
      <c r="I76" s="327"/>
      <c r="J76" s="327"/>
      <c r="K76" s="327"/>
      <c r="L76" s="327"/>
      <c r="M76" s="327"/>
      <c r="N76" s="327"/>
      <c r="O76" s="327"/>
      <c r="P76" s="327"/>
      <c r="Q76" s="312" t="str">
        <f t="shared" si="6"/>
        <v/>
      </c>
      <c r="R76" s="312"/>
      <c r="S76" s="312"/>
      <c r="T76" s="312"/>
      <c r="U76" s="323"/>
      <c r="V76" s="324"/>
      <c r="W76" s="324"/>
      <c r="X76" s="324"/>
      <c r="Y76" s="324"/>
      <c r="Z76" s="324"/>
      <c r="AA76" s="324"/>
      <c r="AB76" s="324"/>
      <c r="AC76" s="324"/>
      <c r="AD76" s="324"/>
      <c r="AE76" s="324"/>
      <c r="AF76" s="324"/>
      <c r="AG76" s="324"/>
      <c r="AH76" s="324"/>
      <c r="AI76" s="324"/>
      <c r="AJ76" s="325"/>
      <c r="AK76" s="312"/>
      <c r="AL76" s="312"/>
      <c r="AM76" s="312"/>
      <c r="AN76" s="312"/>
      <c r="AO76" s="291"/>
      <c r="AP76" s="292"/>
      <c r="AQ76" s="292"/>
      <c r="AR76" s="293"/>
      <c r="AS76" s="125"/>
      <c r="AU76" s="30">
        <f t="shared" si="1"/>
        <v>0</v>
      </c>
      <c r="AV76" s="73">
        <f t="shared" si="2"/>
        <v>0</v>
      </c>
      <c r="AW76" s="73">
        <f t="shared" si="3"/>
        <v>0</v>
      </c>
      <c r="AX76" s="122" t="e">
        <f>VLOOKUP(I76,Tables!$H$25:$I$39,2,FALSE)</f>
        <v>#N/A</v>
      </c>
      <c r="BA76" s="30" t="str">
        <f t="shared" si="4"/>
        <v/>
      </c>
      <c r="BG76">
        <f t="shared" si="5"/>
        <v>0</v>
      </c>
    </row>
    <row r="77" spans="2:59" s="126" customFormat="1" ht="16.5" hidden="1" customHeight="1" x14ac:dyDescent="0.25">
      <c r="B77" s="123"/>
      <c r="C77" s="124">
        <v>57</v>
      </c>
      <c r="D77" s="403"/>
      <c r="E77" s="403"/>
      <c r="F77" s="403"/>
      <c r="G77" s="403"/>
      <c r="H77" s="403"/>
      <c r="I77" s="327"/>
      <c r="J77" s="327"/>
      <c r="K77" s="327"/>
      <c r="L77" s="327"/>
      <c r="M77" s="327"/>
      <c r="N77" s="327"/>
      <c r="O77" s="327"/>
      <c r="P77" s="327"/>
      <c r="Q77" s="312" t="str">
        <f t="shared" si="6"/>
        <v/>
      </c>
      <c r="R77" s="312"/>
      <c r="S77" s="312"/>
      <c r="T77" s="312"/>
      <c r="U77" s="323"/>
      <c r="V77" s="324"/>
      <c r="W77" s="324"/>
      <c r="X77" s="324"/>
      <c r="Y77" s="324"/>
      <c r="Z77" s="324"/>
      <c r="AA77" s="324"/>
      <c r="AB77" s="324"/>
      <c r="AC77" s="324"/>
      <c r="AD77" s="324"/>
      <c r="AE77" s="324"/>
      <c r="AF77" s="324"/>
      <c r="AG77" s="324"/>
      <c r="AH77" s="324"/>
      <c r="AI77" s="324"/>
      <c r="AJ77" s="325"/>
      <c r="AK77" s="312"/>
      <c r="AL77" s="312"/>
      <c r="AM77" s="312"/>
      <c r="AN77" s="312"/>
      <c r="AO77" s="291"/>
      <c r="AP77" s="292"/>
      <c r="AQ77" s="292"/>
      <c r="AR77" s="293"/>
      <c r="AS77" s="125"/>
      <c r="AU77" s="30">
        <f t="shared" si="1"/>
        <v>0</v>
      </c>
      <c r="AV77" s="73">
        <f t="shared" si="2"/>
        <v>0</v>
      </c>
      <c r="AW77" s="73">
        <f t="shared" si="3"/>
        <v>0</v>
      </c>
      <c r="AX77" s="122" t="e">
        <f>VLOOKUP(I77,Tables!$H$25:$I$39,2,FALSE)</f>
        <v>#N/A</v>
      </c>
      <c r="BA77" s="30" t="str">
        <f t="shared" si="4"/>
        <v/>
      </c>
      <c r="BG77">
        <f t="shared" si="5"/>
        <v>0</v>
      </c>
    </row>
    <row r="78" spans="2:59" s="126" customFormat="1" ht="16.5" hidden="1" customHeight="1" x14ac:dyDescent="0.25">
      <c r="B78" s="123"/>
      <c r="C78" s="124">
        <v>58</v>
      </c>
      <c r="D78" s="403"/>
      <c r="E78" s="403"/>
      <c r="F78" s="403"/>
      <c r="G78" s="403"/>
      <c r="H78" s="403"/>
      <c r="I78" s="327"/>
      <c r="J78" s="327"/>
      <c r="K78" s="327"/>
      <c r="L78" s="327"/>
      <c r="M78" s="327"/>
      <c r="N78" s="327"/>
      <c r="O78" s="327"/>
      <c r="P78" s="327"/>
      <c r="Q78" s="312" t="str">
        <f t="shared" si="6"/>
        <v/>
      </c>
      <c r="R78" s="312"/>
      <c r="S78" s="312"/>
      <c r="T78" s="312"/>
      <c r="U78" s="323"/>
      <c r="V78" s="324"/>
      <c r="W78" s="324"/>
      <c r="X78" s="324"/>
      <c r="Y78" s="324"/>
      <c r="Z78" s="324"/>
      <c r="AA78" s="324"/>
      <c r="AB78" s="324"/>
      <c r="AC78" s="324"/>
      <c r="AD78" s="324"/>
      <c r="AE78" s="324"/>
      <c r="AF78" s="324"/>
      <c r="AG78" s="324"/>
      <c r="AH78" s="324"/>
      <c r="AI78" s="324"/>
      <c r="AJ78" s="325"/>
      <c r="AK78" s="312"/>
      <c r="AL78" s="312"/>
      <c r="AM78" s="312"/>
      <c r="AN78" s="312"/>
      <c r="AO78" s="291"/>
      <c r="AP78" s="292"/>
      <c r="AQ78" s="292"/>
      <c r="AR78" s="293"/>
      <c r="AS78" s="125"/>
      <c r="AU78" s="30">
        <f t="shared" si="1"/>
        <v>0</v>
      </c>
      <c r="AV78" s="73">
        <f t="shared" si="2"/>
        <v>0</v>
      </c>
      <c r="AW78" s="73">
        <f t="shared" si="3"/>
        <v>0</v>
      </c>
      <c r="AX78" s="122" t="e">
        <f>VLOOKUP(I78,Tables!$H$25:$I$39,2,FALSE)</f>
        <v>#N/A</v>
      </c>
      <c r="BA78" s="30" t="str">
        <f t="shared" si="4"/>
        <v/>
      </c>
      <c r="BG78">
        <f t="shared" si="5"/>
        <v>0</v>
      </c>
    </row>
    <row r="79" spans="2:59" s="126" customFormat="1" ht="16.5" hidden="1" customHeight="1" x14ac:dyDescent="0.25">
      <c r="B79" s="123"/>
      <c r="C79" s="124">
        <v>59</v>
      </c>
      <c r="D79" s="403"/>
      <c r="E79" s="403"/>
      <c r="F79" s="403"/>
      <c r="G79" s="403"/>
      <c r="H79" s="403"/>
      <c r="I79" s="327"/>
      <c r="J79" s="327"/>
      <c r="K79" s="327"/>
      <c r="L79" s="327"/>
      <c r="M79" s="327"/>
      <c r="N79" s="327"/>
      <c r="O79" s="327"/>
      <c r="P79" s="327"/>
      <c r="Q79" s="312" t="str">
        <f t="shared" si="6"/>
        <v/>
      </c>
      <c r="R79" s="312"/>
      <c r="S79" s="312"/>
      <c r="T79" s="312"/>
      <c r="U79" s="323"/>
      <c r="V79" s="324"/>
      <c r="W79" s="324"/>
      <c r="X79" s="324"/>
      <c r="Y79" s="324"/>
      <c r="Z79" s="324"/>
      <c r="AA79" s="324"/>
      <c r="AB79" s="324"/>
      <c r="AC79" s="324"/>
      <c r="AD79" s="324"/>
      <c r="AE79" s="324"/>
      <c r="AF79" s="324"/>
      <c r="AG79" s="324"/>
      <c r="AH79" s="324"/>
      <c r="AI79" s="324"/>
      <c r="AJ79" s="325"/>
      <c r="AK79" s="312"/>
      <c r="AL79" s="312"/>
      <c r="AM79" s="312"/>
      <c r="AN79" s="312"/>
      <c r="AO79" s="291"/>
      <c r="AP79" s="292"/>
      <c r="AQ79" s="292"/>
      <c r="AR79" s="293"/>
      <c r="AS79" s="125"/>
      <c r="AU79" s="30">
        <f t="shared" si="1"/>
        <v>0</v>
      </c>
      <c r="AV79" s="73">
        <f t="shared" si="2"/>
        <v>0</v>
      </c>
      <c r="AW79" s="73">
        <f t="shared" si="3"/>
        <v>0</v>
      </c>
      <c r="AX79" s="122" t="e">
        <f>VLOOKUP(I79,Tables!$H$25:$I$39,2,FALSE)</f>
        <v>#N/A</v>
      </c>
      <c r="BA79" s="30" t="str">
        <f t="shared" si="4"/>
        <v/>
      </c>
      <c r="BG79">
        <f t="shared" si="5"/>
        <v>0</v>
      </c>
    </row>
    <row r="80" spans="2:59" s="126" customFormat="1" ht="16.5" hidden="1" customHeight="1" x14ac:dyDescent="0.25">
      <c r="B80" s="123"/>
      <c r="C80" s="124">
        <v>60</v>
      </c>
      <c r="D80" s="403"/>
      <c r="E80" s="403"/>
      <c r="F80" s="403"/>
      <c r="G80" s="403"/>
      <c r="H80" s="403"/>
      <c r="I80" s="327"/>
      <c r="J80" s="327"/>
      <c r="K80" s="327"/>
      <c r="L80" s="327"/>
      <c r="M80" s="327"/>
      <c r="N80" s="327"/>
      <c r="O80" s="327"/>
      <c r="P80" s="327"/>
      <c r="Q80" s="312" t="str">
        <f t="shared" si="6"/>
        <v/>
      </c>
      <c r="R80" s="312"/>
      <c r="S80" s="312"/>
      <c r="T80" s="312"/>
      <c r="U80" s="323"/>
      <c r="V80" s="324"/>
      <c r="W80" s="324"/>
      <c r="X80" s="324"/>
      <c r="Y80" s="324"/>
      <c r="Z80" s="324"/>
      <c r="AA80" s="324"/>
      <c r="AB80" s="324"/>
      <c r="AC80" s="324"/>
      <c r="AD80" s="324"/>
      <c r="AE80" s="324"/>
      <c r="AF80" s="324"/>
      <c r="AG80" s="324"/>
      <c r="AH80" s="324"/>
      <c r="AI80" s="324"/>
      <c r="AJ80" s="325"/>
      <c r="AK80" s="312"/>
      <c r="AL80" s="312"/>
      <c r="AM80" s="312"/>
      <c r="AN80" s="312"/>
      <c r="AO80" s="291"/>
      <c r="AP80" s="292"/>
      <c r="AQ80" s="292"/>
      <c r="AR80" s="293"/>
      <c r="AS80" s="125"/>
      <c r="AU80" s="30">
        <f t="shared" si="1"/>
        <v>0</v>
      </c>
      <c r="AV80" s="73">
        <f t="shared" si="2"/>
        <v>0</v>
      </c>
      <c r="AW80" s="73">
        <f t="shared" si="3"/>
        <v>0</v>
      </c>
      <c r="AX80" s="122" t="e">
        <f>VLOOKUP(I80,Tables!$H$25:$I$39,2,FALSE)</f>
        <v>#N/A</v>
      </c>
      <c r="BA80" s="30" t="str">
        <f t="shared" si="4"/>
        <v/>
      </c>
      <c r="BG80">
        <f t="shared" si="5"/>
        <v>0</v>
      </c>
    </row>
    <row r="81" spans="2:59" s="126" customFormat="1" ht="16.5" hidden="1" customHeight="1" x14ac:dyDescent="0.25">
      <c r="B81" s="123"/>
      <c r="C81" s="124">
        <v>61</v>
      </c>
      <c r="D81" s="403"/>
      <c r="E81" s="403"/>
      <c r="F81" s="403"/>
      <c r="G81" s="403"/>
      <c r="H81" s="403"/>
      <c r="I81" s="327"/>
      <c r="J81" s="327"/>
      <c r="K81" s="327"/>
      <c r="L81" s="327"/>
      <c r="M81" s="327"/>
      <c r="N81" s="327"/>
      <c r="O81" s="327"/>
      <c r="P81" s="327"/>
      <c r="Q81" s="312" t="str">
        <f t="shared" si="6"/>
        <v/>
      </c>
      <c r="R81" s="312"/>
      <c r="S81" s="312"/>
      <c r="T81" s="312"/>
      <c r="U81" s="323"/>
      <c r="V81" s="324"/>
      <c r="W81" s="324"/>
      <c r="X81" s="324"/>
      <c r="Y81" s="324"/>
      <c r="Z81" s="324"/>
      <c r="AA81" s="324"/>
      <c r="AB81" s="324"/>
      <c r="AC81" s="324"/>
      <c r="AD81" s="324"/>
      <c r="AE81" s="324"/>
      <c r="AF81" s="324"/>
      <c r="AG81" s="324"/>
      <c r="AH81" s="324"/>
      <c r="AI81" s="324"/>
      <c r="AJ81" s="325"/>
      <c r="AK81" s="312"/>
      <c r="AL81" s="312"/>
      <c r="AM81" s="312"/>
      <c r="AN81" s="312"/>
      <c r="AO81" s="291"/>
      <c r="AP81" s="292"/>
      <c r="AQ81" s="292"/>
      <c r="AR81" s="293"/>
      <c r="AS81" s="125"/>
      <c r="AU81" s="30">
        <f t="shared" si="1"/>
        <v>0</v>
      </c>
      <c r="AV81" s="73">
        <f t="shared" si="2"/>
        <v>0</v>
      </c>
      <c r="AW81" s="73">
        <f t="shared" si="3"/>
        <v>0</v>
      </c>
      <c r="AX81" s="122" t="e">
        <f>VLOOKUP(I81,Tables!$H$25:$I$39,2,FALSE)</f>
        <v>#N/A</v>
      </c>
      <c r="BA81" s="30" t="str">
        <f t="shared" si="4"/>
        <v/>
      </c>
      <c r="BG81">
        <f t="shared" si="5"/>
        <v>0</v>
      </c>
    </row>
    <row r="82" spans="2:59" s="126" customFormat="1" ht="16.5" hidden="1" customHeight="1" x14ac:dyDescent="0.25">
      <c r="B82" s="123"/>
      <c r="C82" s="124">
        <v>62</v>
      </c>
      <c r="D82" s="403"/>
      <c r="E82" s="403"/>
      <c r="F82" s="403"/>
      <c r="G82" s="403"/>
      <c r="H82" s="403"/>
      <c r="I82" s="327"/>
      <c r="J82" s="327"/>
      <c r="K82" s="327"/>
      <c r="L82" s="327"/>
      <c r="M82" s="327"/>
      <c r="N82" s="327"/>
      <c r="O82" s="327"/>
      <c r="P82" s="327"/>
      <c r="Q82" s="312" t="str">
        <f t="shared" si="6"/>
        <v/>
      </c>
      <c r="R82" s="312"/>
      <c r="S82" s="312"/>
      <c r="T82" s="312"/>
      <c r="U82" s="323"/>
      <c r="V82" s="324"/>
      <c r="W82" s="324"/>
      <c r="X82" s="324"/>
      <c r="Y82" s="324"/>
      <c r="Z82" s="324"/>
      <c r="AA82" s="324"/>
      <c r="AB82" s="324"/>
      <c r="AC82" s="324"/>
      <c r="AD82" s="324"/>
      <c r="AE82" s="324"/>
      <c r="AF82" s="324"/>
      <c r="AG82" s="324"/>
      <c r="AH82" s="324"/>
      <c r="AI82" s="324"/>
      <c r="AJ82" s="325"/>
      <c r="AK82" s="312"/>
      <c r="AL82" s="312"/>
      <c r="AM82" s="312"/>
      <c r="AN82" s="312"/>
      <c r="AO82" s="291"/>
      <c r="AP82" s="292"/>
      <c r="AQ82" s="292"/>
      <c r="AR82" s="293"/>
      <c r="AS82" s="125"/>
      <c r="AU82" s="30">
        <f t="shared" si="1"/>
        <v>0</v>
      </c>
      <c r="AV82" s="73">
        <f t="shared" si="2"/>
        <v>0</v>
      </c>
      <c r="AW82" s="73">
        <f t="shared" si="3"/>
        <v>0</v>
      </c>
      <c r="AX82" s="122" t="e">
        <f>VLOOKUP(I82,Tables!$H$25:$I$39,2,FALSE)</f>
        <v>#N/A</v>
      </c>
      <c r="BA82" s="30" t="str">
        <f t="shared" si="4"/>
        <v/>
      </c>
      <c r="BG82">
        <f t="shared" si="5"/>
        <v>0</v>
      </c>
    </row>
    <row r="83" spans="2:59" s="126" customFormat="1" ht="16.5" hidden="1" customHeight="1" x14ac:dyDescent="0.25">
      <c r="B83" s="123"/>
      <c r="C83" s="124">
        <v>63</v>
      </c>
      <c r="D83" s="403"/>
      <c r="E83" s="403"/>
      <c r="F83" s="403"/>
      <c r="G83" s="403"/>
      <c r="H83" s="403"/>
      <c r="I83" s="327"/>
      <c r="J83" s="327"/>
      <c r="K83" s="327"/>
      <c r="L83" s="327"/>
      <c r="M83" s="327"/>
      <c r="N83" s="327"/>
      <c r="O83" s="327"/>
      <c r="P83" s="327"/>
      <c r="Q83" s="312" t="str">
        <f t="shared" si="6"/>
        <v/>
      </c>
      <c r="R83" s="312"/>
      <c r="S83" s="312"/>
      <c r="T83" s="312"/>
      <c r="U83" s="323"/>
      <c r="V83" s="324"/>
      <c r="W83" s="324"/>
      <c r="X83" s="324"/>
      <c r="Y83" s="324"/>
      <c r="Z83" s="324"/>
      <c r="AA83" s="324"/>
      <c r="AB83" s="324"/>
      <c r="AC83" s="324"/>
      <c r="AD83" s="324"/>
      <c r="AE83" s="324"/>
      <c r="AF83" s="324"/>
      <c r="AG83" s="324"/>
      <c r="AH83" s="324"/>
      <c r="AI83" s="324"/>
      <c r="AJ83" s="325"/>
      <c r="AK83" s="312"/>
      <c r="AL83" s="312"/>
      <c r="AM83" s="312"/>
      <c r="AN83" s="312"/>
      <c r="AO83" s="291"/>
      <c r="AP83" s="292"/>
      <c r="AQ83" s="292"/>
      <c r="AR83" s="293"/>
      <c r="AS83" s="125"/>
      <c r="AU83" s="30">
        <f t="shared" si="1"/>
        <v>0</v>
      </c>
      <c r="AV83" s="73">
        <f t="shared" si="2"/>
        <v>0</v>
      </c>
      <c r="AW83" s="73">
        <f t="shared" si="3"/>
        <v>0</v>
      </c>
      <c r="AX83" s="122" t="e">
        <f>VLOOKUP(I83,Tables!$H$25:$I$39,2,FALSE)</f>
        <v>#N/A</v>
      </c>
      <c r="BA83" s="30" t="str">
        <f t="shared" si="4"/>
        <v/>
      </c>
      <c r="BG83">
        <f t="shared" si="5"/>
        <v>0</v>
      </c>
    </row>
    <row r="84" spans="2:59" s="126" customFormat="1" ht="16.5" hidden="1" customHeight="1" x14ac:dyDescent="0.25">
      <c r="B84" s="123"/>
      <c r="C84" s="124">
        <v>64</v>
      </c>
      <c r="D84" s="403"/>
      <c r="E84" s="403"/>
      <c r="F84" s="403"/>
      <c r="G84" s="403"/>
      <c r="H84" s="403"/>
      <c r="I84" s="327"/>
      <c r="J84" s="327"/>
      <c r="K84" s="327"/>
      <c r="L84" s="327"/>
      <c r="M84" s="327"/>
      <c r="N84" s="327"/>
      <c r="O84" s="327"/>
      <c r="P84" s="327"/>
      <c r="Q84" s="312" t="str">
        <f t="shared" si="6"/>
        <v/>
      </c>
      <c r="R84" s="312"/>
      <c r="S84" s="312"/>
      <c r="T84" s="312"/>
      <c r="U84" s="323"/>
      <c r="V84" s="324"/>
      <c r="W84" s="324"/>
      <c r="X84" s="324"/>
      <c r="Y84" s="324"/>
      <c r="Z84" s="324"/>
      <c r="AA84" s="324"/>
      <c r="AB84" s="324"/>
      <c r="AC84" s="324"/>
      <c r="AD84" s="324"/>
      <c r="AE84" s="324"/>
      <c r="AF84" s="324"/>
      <c r="AG84" s="324"/>
      <c r="AH84" s="324"/>
      <c r="AI84" s="324"/>
      <c r="AJ84" s="325"/>
      <c r="AK84" s="312"/>
      <c r="AL84" s="312"/>
      <c r="AM84" s="312"/>
      <c r="AN84" s="312"/>
      <c r="AO84" s="291"/>
      <c r="AP84" s="292"/>
      <c r="AQ84" s="292"/>
      <c r="AR84" s="293"/>
      <c r="AS84" s="125"/>
      <c r="AU84" s="30">
        <f t="shared" si="1"/>
        <v>0</v>
      </c>
      <c r="AV84" s="73">
        <f t="shared" si="2"/>
        <v>0</v>
      </c>
      <c r="AW84" s="73">
        <f t="shared" si="3"/>
        <v>0</v>
      </c>
      <c r="AX84" s="122" t="e">
        <f>VLOOKUP(I84,Tables!$H$25:$I$39,2,FALSE)</f>
        <v>#N/A</v>
      </c>
      <c r="BA84" s="30" t="str">
        <f t="shared" si="4"/>
        <v/>
      </c>
      <c r="BG84">
        <f t="shared" si="5"/>
        <v>0</v>
      </c>
    </row>
    <row r="85" spans="2:59" s="126" customFormat="1" ht="16.5" hidden="1" customHeight="1" x14ac:dyDescent="0.25">
      <c r="B85" s="123"/>
      <c r="C85" s="124">
        <v>65</v>
      </c>
      <c r="D85" s="403"/>
      <c r="E85" s="403"/>
      <c r="F85" s="403"/>
      <c r="G85" s="403"/>
      <c r="H85" s="403"/>
      <c r="I85" s="327"/>
      <c r="J85" s="327"/>
      <c r="K85" s="327"/>
      <c r="L85" s="327"/>
      <c r="M85" s="327"/>
      <c r="N85" s="327"/>
      <c r="O85" s="327"/>
      <c r="P85" s="327"/>
      <c r="Q85" s="312" t="str">
        <f t="shared" ref="Q85:Q119" si="7">IF(ISNA(AX85),"",AX85)</f>
        <v/>
      </c>
      <c r="R85" s="312"/>
      <c r="S85" s="312"/>
      <c r="T85" s="312"/>
      <c r="U85" s="323"/>
      <c r="V85" s="324"/>
      <c r="W85" s="324"/>
      <c r="X85" s="324"/>
      <c r="Y85" s="324"/>
      <c r="Z85" s="324"/>
      <c r="AA85" s="324"/>
      <c r="AB85" s="324"/>
      <c r="AC85" s="324"/>
      <c r="AD85" s="324"/>
      <c r="AE85" s="324"/>
      <c r="AF85" s="324"/>
      <c r="AG85" s="324"/>
      <c r="AH85" s="324"/>
      <c r="AI85" s="324"/>
      <c r="AJ85" s="325"/>
      <c r="AK85" s="312"/>
      <c r="AL85" s="312"/>
      <c r="AM85" s="312"/>
      <c r="AN85" s="312"/>
      <c r="AO85" s="291"/>
      <c r="AP85" s="292"/>
      <c r="AQ85" s="292"/>
      <c r="AR85" s="293"/>
      <c r="AS85" s="125"/>
      <c r="AU85" s="30">
        <f t="shared" si="1"/>
        <v>0</v>
      </c>
      <c r="AV85" s="73">
        <f t="shared" si="2"/>
        <v>0</v>
      </c>
      <c r="AW85" s="73">
        <f t="shared" si="3"/>
        <v>0</v>
      </c>
      <c r="AX85" s="122" t="e">
        <f>VLOOKUP(I85,Tables!$H$25:$I$39,2,FALSE)</f>
        <v>#N/A</v>
      </c>
      <c r="BA85" s="30" t="str">
        <f t="shared" si="4"/>
        <v/>
      </c>
      <c r="BG85">
        <f t="shared" si="5"/>
        <v>0</v>
      </c>
    </row>
    <row r="86" spans="2:59" s="126" customFormat="1" ht="16.5" hidden="1" customHeight="1" x14ac:dyDescent="0.25">
      <c r="B86" s="123"/>
      <c r="C86" s="124">
        <v>66</v>
      </c>
      <c r="D86" s="403"/>
      <c r="E86" s="403"/>
      <c r="F86" s="403"/>
      <c r="G86" s="403"/>
      <c r="H86" s="403"/>
      <c r="I86" s="327"/>
      <c r="J86" s="327"/>
      <c r="K86" s="327"/>
      <c r="L86" s="327"/>
      <c r="M86" s="327"/>
      <c r="N86" s="327"/>
      <c r="O86" s="327"/>
      <c r="P86" s="327"/>
      <c r="Q86" s="312" t="str">
        <f t="shared" si="7"/>
        <v/>
      </c>
      <c r="R86" s="312"/>
      <c r="S86" s="312"/>
      <c r="T86" s="312"/>
      <c r="U86" s="323"/>
      <c r="V86" s="324"/>
      <c r="W86" s="324"/>
      <c r="X86" s="324"/>
      <c r="Y86" s="324"/>
      <c r="Z86" s="324"/>
      <c r="AA86" s="324"/>
      <c r="AB86" s="324"/>
      <c r="AC86" s="324"/>
      <c r="AD86" s="324"/>
      <c r="AE86" s="324"/>
      <c r="AF86" s="324"/>
      <c r="AG86" s="324"/>
      <c r="AH86" s="324"/>
      <c r="AI86" s="324"/>
      <c r="AJ86" s="325"/>
      <c r="AK86" s="312"/>
      <c r="AL86" s="312"/>
      <c r="AM86" s="312"/>
      <c r="AN86" s="312"/>
      <c r="AO86" s="291"/>
      <c r="AP86" s="292"/>
      <c r="AQ86" s="292"/>
      <c r="AR86" s="293"/>
      <c r="AS86" s="125"/>
      <c r="AU86" s="30">
        <f t="shared" ref="AU86:AU119" si="8">IF(Q86="",0,Q86)</f>
        <v>0</v>
      </c>
      <c r="AV86" s="73">
        <f t="shared" ref="AV86:AV119" si="9">IF(I86&lt;&gt;"Other",AU86*AO86,AK86*AO86)</f>
        <v>0</v>
      </c>
      <c r="AW86" s="73">
        <f t="shared" ref="AW86:AW119" si="10">IF(I86&lt;&gt;"Other",AU86,AK86)</f>
        <v>0</v>
      </c>
      <c r="AX86" s="122" t="e">
        <f>VLOOKUP(I86,Tables!$H$25:$I$39,2,FALSE)</f>
        <v>#N/A</v>
      </c>
      <c r="BA86" s="30" t="str">
        <f t="shared" ref="BA86:BA119" si="11">IF(D86="","",D86)</f>
        <v/>
      </c>
      <c r="BG86">
        <f t="shared" ref="BG86:BG119" si="12">COUNTA(D86)</f>
        <v>0</v>
      </c>
    </row>
    <row r="87" spans="2:59" s="126" customFormat="1" ht="16.5" hidden="1" customHeight="1" x14ac:dyDescent="0.25">
      <c r="B87" s="123"/>
      <c r="C87" s="124">
        <v>67</v>
      </c>
      <c r="D87" s="403"/>
      <c r="E87" s="403"/>
      <c r="F87" s="403"/>
      <c r="G87" s="403"/>
      <c r="H87" s="403"/>
      <c r="I87" s="327"/>
      <c r="J87" s="327"/>
      <c r="K87" s="327"/>
      <c r="L87" s="327"/>
      <c r="M87" s="327"/>
      <c r="N87" s="327"/>
      <c r="O87" s="327"/>
      <c r="P87" s="327"/>
      <c r="Q87" s="312" t="str">
        <f t="shared" si="7"/>
        <v/>
      </c>
      <c r="R87" s="312"/>
      <c r="S87" s="312"/>
      <c r="T87" s="312"/>
      <c r="U87" s="323"/>
      <c r="V87" s="324"/>
      <c r="W87" s="324"/>
      <c r="X87" s="324"/>
      <c r="Y87" s="324"/>
      <c r="Z87" s="324"/>
      <c r="AA87" s="324"/>
      <c r="AB87" s="324"/>
      <c r="AC87" s="324"/>
      <c r="AD87" s="324"/>
      <c r="AE87" s="324"/>
      <c r="AF87" s="324"/>
      <c r="AG87" s="324"/>
      <c r="AH87" s="324"/>
      <c r="AI87" s="324"/>
      <c r="AJ87" s="325"/>
      <c r="AK87" s="312"/>
      <c r="AL87" s="312"/>
      <c r="AM87" s="312"/>
      <c r="AN87" s="312"/>
      <c r="AO87" s="291"/>
      <c r="AP87" s="292"/>
      <c r="AQ87" s="292"/>
      <c r="AR87" s="293"/>
      <c r="AS87" s="125"/>
      <c r="AU87" s="30">
        <f t="shared" si="8"/>
        <v>0</v>
      </c>
      <c r="AV87" s="73">
        <f t="shared" si="9"/>
        <v>0</v>
      </c>
      <c r="AW87" s="73">
        <f t="shared" si="10"/>
        <v>0</v>
      </c>
      <c r="AX87" s="122" t="e">
        <f>VLOOKUP(I87,Tables!$H$25:$I$39,2,FALSE)</f>
        <v>#N/A</v>
      </c>
      <c r="BA87" s="30" t="str">
        <f t="shared" si="11"/>
        <v/>
      </c>
      <c r="BG87">
        <f t="shared" si="12"/>
        <v>0</v>
      </c>
    </row>
    <row r="88" spans="2:59" s="126" customFormat="1" ht="16.5" hidden="1" customHeight="1" x14ac:dyDescent="0.25">
      <c r="B88" s="123"/>
      <c r="C88" s="124">
        <v>68</v>
      </c>
      <c r="D88" s="403"/>
      <c r="E88" s="403"/>
      <c r="F88" s="403"/>
      <c r="G88" s="403"/>
      <c r="H88" s="403"/>
      <c r="I88" s="327"/>
      <c r="J88" s="327"/>
      <c r="K88" s="327"/>
      <c r="L88" s="327"/>
      <c r="M88" s="327"/>
      <c r="N88" s="327"/>
      <c r="O88" s="327"/>
      <c r="P88" s="327"/>
      <c r="Q88" s="312" t="str">
        <f t="shared" si="7"/>
        <v/>
      </c>
      <c r="R88" s="312"/>
      <c r="S88" s="312"/>
      <c r="T88" s="312"/>
      <c r="U88" s="323"/>
      <c r="V88" s="324"/>
      <c r="W88" s="324"/>
      <c r="X88" s="324"/>
      <c r="Y88" s="324"/>
      <c r="Z88" s="324"/>
      <c r="AA88" s="324"/>
      <c r="AB88" s="324"/>
      <c r="AC88" s="324"/>
      <c r="AD88" s="324"/>
      <c r="AE88" s="324"/>
      <c r="AF88" s="324"/>
      <c r="AG88" s="324"/>
      <c r="AH88" s="324"/>
      <c r="AI88" s="324"/>
      <c r="AJ88" s="325"/>
      <c r="AK88" s="312"/>
      <c r="AL88" s="312"/>
      <c r="AM88" s="312"/>
      <c r="AN88" s="312"/>
      <c r="AO88" s="291"/>
      <c r="AP88" s="292"/>
      <c r="AQ88" s="292"/>
      <c r="AR88" s="293"/>
      <c r="AS88" s="125"/>
      <c r="AU88" s="30">
        <f t="shared" si="8"/>
        <v>0</v>
      </c>
      <c r="AV88" s="73">
        <f t="shared" si="9"/>
        <v>0</v>
      </c>
      <c r="AW88" s="73">
        <f t="shared" si="10"/>
        <v>0</v>
      </c>
      <c r="AX88" s="122" t="e">
        <f>VLOOKUP(I88,Tables!$H$25:$I$39,2,FALSE)</f>
        <v>#N/A</v>
      </c>
      <c r="BA88" s="30" t="str">
        <f t="shared" si="11"/>
        <v/>
      </c>
      <c r="BG88">
        <f t="shared" si="12"/>
        <v>0</v>
      </c>
    </row>
    <row r="89" spans="2:59" s="126" customFormat="1" ht="16.5" hidden="1" customHeight="1" x14ac:dyDescent="0.25">
      <c r="B89" s="123"/>
      <c r="C89" s="124">
        <v>69</v>
      </c>
      <c r="D89" s="403"/>
      <c r="E89" s="403"/>
      <c r="F89" s="403"/>
      <c r="G89" s="403"/>
      <c r="H89" s="403"/>
      <c r="I89" s="327"/>
      <c r="J89" s="327"/>
      <c r="K89" s="327"/>
      <c r="L89" s="327"/>
      <c r="M89" s="327"/>
      <c r="N89" s="327"/>
      <c r="O89" s="327"/>
      <c r="P89" s="327"/>
      <c r="Q89" s="312" t="str">
        <f t="shared" si="7"/>
        <v/>
      </c>
      <c r="R89" s="312"/>
      <c r="S89" s="312"/>
      <c r="T89" s="312"/>
      <c r="U89" s="323"/>
      <c r="V89" s="324"/>
      <c r="W89" s="324"/>
      <c r="X89" s="324"/>
      <c r="Y89" s="324"/>
      <c r="Z89" s="324"/>
      <c r="AA89" s="324"/>
      <c r="AB89" s="324"/>
      <c r="AC89" s="324"/>
      <c r="AD89" s="324"/>
      <c r="AE89" s="324"/>
      <c r="AF89" s="324"/>
      <c r="AG89" s="324"/>
      <c r="AH89" s="324"/>
      <c r="AI89" s="324"/>
      <c r="AJ89" s="325"/>
      <c r="AK89" s="312"/>
      <c r="AL89" s="312"/>
      <c r="AM89" s="312"/>
      <c r="AN89" s="312"/>
      <c r="AO89" s="291"/>
      <c r="AP89" s="292"/>
      <c r="AQ89" s="292"/>
      <c r="AR89" s="293"/>
      <c r="AS89" s="125"/>
      <c r="AU89" s="30">
        <f t="shared" si="8"/>
        <v>0</v>
      </c>
      <c r="AV89" s="73">
        <f t="shared" si="9"/>
        <v>0</v>
      </c>
      <c r="AW89" s="73">
        <f t="shared" si="10"/>
        <v>0</v>
      </c>
      <c r="AX89" s="122" t="e">
        <f>VLOOKUP(I89,Tables!$H$25:$I$39,2,FALSE)</f>
        <v>#N/A</v>
      </c>
      <c r="BA89" s="30" t="str">
        <f t="shared" si="11"/>
        <v/>
      </c>
      <c r="BG89">
        <f t="shared" si="12"/>
        <v>0</v>
      </c>
    </row>
    <row r="90" spans="2:59" s="126" customFormat="1" ht="16.5" hidden="1" customHeight="1" x14ac:dyDescent="0.25">
      <c r="B90" s="123"/>
      <c r="C90" s="124">
        <v>70</v>
      </c>
      <c r="D90" s="403"/>
      <c r="E90" s="403"/>
      <c r="F90" s="403"/>
      <c r="G90" s="403"/>
      <c r="H90" s="403"/>
      <c r="I90" s="327"/>
      <c r="J90" s="327"/>
      <c r="K90" s="327"/>
      <c r="L90" s="327"/>
      <c r="M90" s="327"/>
      <c r="N90" s="327"/>
      <c r="O90" s="327"/>
      <c r="P90" s="327"/>
      <c r="Q90" s="312" t="str">
        <f t="shared" si="7"/>
        <v/>
      </c>
      <c r="R90" s="312"/>
      <c r="S90" s="312"/>
      <c r="T90" s="312"/>
      <c r="U90" s="323"/>
      <c r="V90" s="324"/>
      <c r="W90" s="324"/>
      <c r="X90" s="324"/>
      <c r="Y90" s="324"/>
      <c r="Z90" s="324"/>
      <c r="AA90" s="324"/>
      <c r="AB90" s="324"/>
      <c r="AC90" s="324"/>
      <c r="AD90" s="324"/>
      <c r="AE90" s="324"/>
      <c r="AF90" s="324"/>
      <c r="AG90" s="324"/>
      <c r="AH90" s="324"/>
      <c r="AI90" s="324"/>
      <c r="AJ90" s="325"/>
      <c r="AK90" s="312"/>
      <c r="AL90" s="312"/>
      <c r="AM90" s="312"/>
      <c r="AN90" s="312"/>
      <c r="AO90" s="291"/>
      <c r="AP90" s="292"/>
      <c r="AQ90" s="292"/>
      <c r="AR90" s="293"/>
      <c r="AS90" s="125"/>
      <c r="AU90" s="30">
        <f t="shared" si="8"/>
        <v>0</v>
      </c>
      <c r="AV90" s="73">
        <f t="shared" si="9"/>
        <v>0</v>
      </c>
      <c r="AW90" s="73">
        <f t="shared" si="10"/>
        <v>0</v>
      </c>
      <c r="AX90" s="122" t="e">
        <f>VLOOKUP(I90,Tables!$H$25:$I$39,2,FALSE)</f>
        <v>#N/A</v>
      </c>
      <c r="BA90" s="30" t="str">
        <f t="shared" si="11"/>
        <v/>
      </c>
      <c r="BG90">
        <f t="shared" si="12"/>
        <v>0</v>
      </c>
    </row>
    <row r="91" spans="2:59" s="126" customFormat="1" ht="16.5" hidden="1" customHeight="1" x14ac:dyDescent="0.25">
      <c r="B91" s="123"/>
      <c r="C91" s="124">
        <v>71</v>
      </c>
      <c r="D91" s="403"/>
      <c r="E91" s="403"/>
      <c r="F91" s="403"/>
      <c r="G91" s="403"/>
      <c r="H91" s="403"/>
      <c r="I91" s="327"/>
      <c r="J91" s="327"/>
      <c r="K91" s="327"/>
      <c r="L91" s="327"/>
      <c r="M91" s="327"/>
      <c r="N91" s="327"/>
      <c r="O91" s="327"/>
      <c r="P91" s="327"/>
      <c r="Q91" s="312" t="str">
        <f t="shared" si="7"/>
        <v/>
      </c>
      <c r="R91" s="312"/>
      <c r="S91" s="312"/>
      <c r="T91" s="312"/>
      <c r="U91" s="323"/>
      <c r="V91" s="324"/>
      <c r="W91" s="324"/>
      <c r="X91" s="324"/>
      <c r="Y91" s="324"/>
      <c r="Z91" s="324"/>
      <c r="AA91" s="324"/>
      <c r="AB91" s="324"/>
      <c r="AC91" s="324"/>
      <c r="AD91" s="324"/>
      <c r="AE91" s="324"/>
      <c r="AF91" s="324"/>
      <c r="AG91" s="324"/>
      <c r="AH91" s="324"/>
      <c r="AI91" s="324"/>
      <c r="AJ91" s="325"/>
      <c r="AK91" s="312"/>
      <c r="AL91" s="312"/>
      <c r="AM91" s="312"/>
      <c r="AN91" s="312"/>
      <c r="AO91" s="291"/>
      <c r="AP91" s="292"/>
      <c r="AQ91" s="292"/>
      <c r="AR91" s="293"/>
      <c r="AS91" s="125"/>
      <c r="AU91" s="30">
        <f t="shared" si="8"/>
        <v>0</v>
      </c>
      <c r="AV91" s="73">
        <f t="shared" si="9"/>
        <v>0</v>
      </c>
      <c r="AW91" s="73">
        <f t="shared" si="10"/>
        <v>0</v>
      </c>
      <c r="AX91" s="122" t="e">
        <f>VLOOKUP(I91,Tables!$H$25:$I$39,2,FALSE)</f>
        <v>#N/A</v>
      </c>
      <c r="BA91" s="30" t="str">
        <f t="shared" si="11"/>
        <v/>
      </c>
      <c r="BG91">
        <f t="shared" si="12"/>
        <v>0</v>
      </c>
    </row>
    <row r="92" spans="2:59" s="126" customFormat="1" ht="16.5" hidden="1" customHeight="1" x14ac:dyDescent="0.25">
      <c r="B92" s="123"/>
      <c r="C92" s="124">
        <v>72</v>
      </c>
      <c r="D92" s="403"/>
      <c r="E92" s="403"/>
      <c r="F92" s="403"/>
      <c r="G92" s="403"/>
      <c r="H92" s="403"/>
      <c r="I92" s="327"/>
      <c r="J92" s="327"/>
      <c r="K92" s="327"/>
      <c r="L92" s="327"/>
      <c r="M92" s="327"/>
      <c r="N92" s="327"/>
      <c r="O92" s="327"/>
      <c r="P92" s="327"/>
      <c r="Q92" s="312" t="str">
        <f t="shared" si="7"/>
        <v/>
      </c>
      <c r="R92" s="312"/>
      <c r="S92" s="312"/>
      <c r="T92" s="312"/>
      <c r="U92" s="323"/>
      <c r="V92" s="324"/>
      <c r="W92" s="324"/>
      <c r="X92" s="324"/>
      <c r="Y92" s="324"/>
      <c r="Z92" s="324"/>
      <c r="AA92" s="324"/>
      <c r="AB92" s="324"/>
      <c r="AC92" s="324"/>
      <c r="AD92" s="324"/>
      <c r="AE92" s="324"/>
      <c r="AF92" s="324"/>
      <c r="AG92" s="324"/>
      <c r="AH92" s="324"/>
      <c r="AI92" s="324"/>
      <c r="AJ92" s="325"/>
      <c r="AK92" s="312"/>
      <c r="AL92" s="312"/>
      <c r="AM92" s="312"/>
      <c r="AN92" s="312"/>
      <c r="AO92" s="291"/>
      <c r="AP92" s="292"/>
      <c r="AQ92" s="292"/>
      <c r="AR92" s="293"/>
      <c r="AS92" s="125"/>
      <c r="AU92" s="30">
        <f t="shared" si="8"/>
        <v>0</v>
      </c>
      <c r="AV92" s="73">
        <f t="shared" si="9"/>
        <v>0</v>
      </c>
      <c r="AW92" s="73">
        <f t="shared" si="10"/>
        <v>0</v>
      </c>
      <c r="AX92" s="122" t="e">
        <f>VLOOKUP(I92,Tables!$H$25:$I$39,2,FALSE)</f>
        <v>#N/A</v>
      </c>
      <c r="BA92" s="30" t="str">
        <f t="shared" si="11"/>
        <v/>
      </c>
      <c r="BG92">
        <f t="shared" si="12"/>
        <v>0</v>
      </c>
    </row>
    <row r="93" spans="2:59" s="126" customFormat="1" ht="16.5" hidden="1" customHeight="1" x14ac:dyDescent="0.25">
      <c r="B93" s="123"/>
      <c r="C93" s="124">
        <v>73</v>
      </c>
      <c r="D93" s="403"/>
      <c r="E93" s="403"/>
      <c r="F93" s="403"/>
      <c r="G93" s="403"/>
      <c r="H93" s="403"/>
      <c r="I93" s="327"/>
      <c r="J93" s="327"/>
      <c r="K93" s="327"/>
      <c r="L93" s="327"/>
      <c r="M93" s="327"/>
      <c r="N93" s="327"/>
      <c r="O93" s="327"/>
      <c r="P93" s="327"/>
      <c r="Q93" s="312" t="str">
        <f t="shared" si="7"/>
        <v/>
      </c>
      <c r="R93" s="312"/>
      <c r="S93" s="312"/>
      <c r="T93" s="312"/>
      <c r="U93" s="323"/>
      <c r="V93" s="324"/>
      <c r="W93" s="324"/>
      <c r="X93" s="324"/>
      <c r="Y93" s="324"/>
      <c r="Z93" s="324"/>
      <c r="AA93" s="324"/>
      <c r="AB93" s="324"/>
      <c r="AC93" s="324"/>
      <c r="AD93" s="324"/>
      <c r="AE93" s="324"/>
      <c r="AF93" s="324"/>
      <c r="AG93" s="324"/>
      <c r="AH93" s="324"/>
      <c r="AI93" s="324"/>
      <c r="AJ93" s="325"/>
      <c r="AK93" s="312"/>
      <c r="AL93" s="312"/>
      <c r="AM93" s="312"/>
      <c r="AN93" s="312"/>
      <c r="AO93" s="291"/>
      <c r="AP93" s="292"/>
      <c r="AQ93" s="292"/>
      <c r="AR93" s="293"/>
      <c r="AS93" s="125"/>
      <c r="AU93" s="30">
        <f t="shared" si="8"/>
        <v>0</v>
      </c>
      <c r="AV93" s="73">
        <f t="shared" si="9"/>
        <v>0</v>
      </c>
      <c r="AW93" s="73">
        <f t="shared" si="10"/>
        <v>0</v>
      </c>
      <c r="AX93" s="122" t="e">
        <f>VLOOKUP(I93,Tables!$H$25:$I$39,2,FALSE)</f>
        <v>#N/A</v>
      </c>
      <c r="BA93" s="30" t="str">
        <f t="shared" si="11"/>
        <v/>
      </c>
      <c r="BG93">
        <f t="shared" si="12"/>
        <v>0</v>
      </c>
    </row>
    <row r="94" spans="2:59" s="126" customFormat="1" ht="16.5" hidden="1" customHeight="1" x14ac:dyDescent="0.25">
      <c r="B94" s="123"/>
      <c r="C94" s="124">
        <v>74</v>
      </c>
      <c r="D94" s="403"/>
      <c r="E94" s="403"/>
      <c r="F94" s="403"/>
      <c r="G94" s="403"/>
      <c r="H94" s="403"/>
      <c r="I94" s="327"/>
      <c r="J94" s="327"/>
      <c r="K94" s="327"/>
      <c r="L94" s="327"/>
      <c r="M94" s="327"/>
      <c r="N94" s="327"/>
      <c r="O94" s="327"/>
      <c r="P94" s="327"/>
      <c r="Q94" s="312" t="str">
        <f t="shared" si="7"/>
        <v/>
      </c>
      <c r="R94" s="312"/>
      <c r="S94" s="312"/>
      <c r="T94" s="312"/>
      <c r="U94" s="323"/>
      <c r="V94" s="324"/>
      <c r="W94" s="324"/>
      <c r="X94" s="324"/>
      <c r="Y94" s="324"/>
      <c r="Z94" s="324"/>
      <c r="AA94" s="324"/>
      <c r="AB94" s="324"/>
      <c r="AC94" s="324"/>
      <c r="AD94" s="324"/>
      <c r="AE94" s="324"/>
      <c r="AF94" s="324"/>
      <c r="AG94" s="324"/>
      <c r="AH94" s="324"/>
      <c r="AI94" s="324"/>
      <c r="AJ94" s="325"/>
      <c r="AK94" s="312"/>
      <c r="AL94" s="312"/>
      <c r="AM94" s="312"/>
      <c r="AN94" s="312"/>
      <c r="AO94" s="291"/>
      <c r="AP94" s="292"/>
      <c r="AQ94" s="292"/>
      <c r="AR94" s="293"/>
      <c r="AS94" s="125"/>
      <c r="AU94" s="30">
        <f t="shared" si="8"/>
        <v>0</v>
      </c>
      <c r="AV94" s="73">
        <f t="shared" si="9"/>
        <v>0</v>
      </c>
      <c r="AW94" s="73">
        <f t="shared" si="10"/>
        <v>0</v>
      </c>
      <c r="AX94" s="122" t="e">
        <f>VLOOKUP(I94,Tables!$H$25:$I$39,2,FALSE)</f>
        <v>#N/A</v>
      </c>
      <c r="BA94" s="30" t="str">
        <f t="shared" si="11"/>
        <v/>
      </c>
      <c r="BG94">
        <f t="shared" si="12"/>
        <v>0</v>
      </c>
    </row>
    <row r="95" spans="2:59" s="126" customFormat="1" ht="16.5" hidden="1" customHeight="1" x14ac:dyDescent="0.25">
      <c r="B95" s="123"/>
      <c r="C95" s="124">
        <v>75</v>
      </c>
      <c r="D95" s="403"/>
      <c r="E95" s="403"/>
      <c r="F95" s="403"/>
      <c r="G95" s="403"/>
      <c r="H95" s="403"/>
      <c r="I95" s="327"/>
      <c r="J95" s="327"/>
      <c r="K95" s="327"/>
      <c r="L95" s="327"/>
      <c r="M95" s="327"/>
      <c r="N95" s="327"/>
      <c r="O95" s="327"/>
      <c r="P95" s="327"/>
      <c r="Q95" s="312" t="str">
        <f t="shared" si="7"/>
        <v/>
      </c>
      <c r="R95" s="312"/>
      <c r="S95" s="312"/>
      <c r="T95" s="312"/>
      <c r="U95" s="323"/>
      <c r="V95" s="324"/>
      <c r="W95" s="324"/>
      <c r="X95" s="324"/>
      <c r="Y95" s="324"/>
      <c r="Z95" s="324"/>
      <c r="AA95" s="324"/>
      <c r="AB95" s="324"/>
      <c r="AC95" s="324"/>
      <c r="AD95" s="324"/>
      <c r="AE95" s="324"/>
      <c r="AF95" s="324"/>
      <c r="AG95" s="324"/>
      <c r="AH95" s="324"/>
      <c r="AI95" s="324"/>
      <c r="AJ95" s="325"/>
      <c r="AK95" s="312"/>
      <c r="AL95" s="312"/>
      <c r="AM95" s="312"/>
      <c r="AN95" s="312"/>
      <c r="AO95" s="291"/>
      <c r="AP95" s="292"/>
      <c r="AQ95" s="292"/>
      <c r="AR95" s="293"/>
      <c r="AS95" s="125"/>
      <c r="AU95" s="30">
        <f t="shared" si="8"/>
        <v>0</v>
      </c>
      <c r="AV95" s="73">
        <f t="shared" si="9"/>
        <v>0</v>
      </c>
      <c r="AW95" s="73">
        <f t="shared" si="10"/>
        <v>0</v>
      </c>
      <c r="AX95" s="122" t="e">
        <f>VLOOKUP(I95,Tables!$H$25:$I$39,2,FALSE)</f>
        <v>#N/A</v>
      </c>
      <c r="BA95" s="30" t="str">
        <f t="shared" si="11"/>
        <v/>
      </c>
      <c r="BG95">
        <f t="shared" si="12"/>
        <v>0</v>
      </c>
    </row>
    <row r="96" spans="2:59" s="126" customFormat="1" ht="16.5" hidden="1" customHeight="1" x14ac:dyDescent="0.25">
      <c r="B96" s="123"/>
      <c r="C96" s="124">
        <v>76</v>
      </c>
      <c r="D96" s="403"/>
      <c r="E96" s="403"/>
      <c r="F96" s="403"/>
      <c r="G96" s="403"/>
      <c r="H96" s="403"/>
      <c r="I96" s="327"/>
      <c r="J96" s="327"/>
      <c r="K96" s="327"/>
      <c r="L96" s="327"/>
      <c r="M96" s="327"/>
      <c r="N96" s="327"/>
      <c r="O96" s="327"/>
      <c r="P96" s="327"/>
      <c r="Q96" s="312" t="str">
        <f t="shared" si="7"/>
        <v/>
      </c>
      <c r="R96" s="312"/>
      <c r="S96" s="312"/>
      <c r="T96" s="312"/>
      <c r="U96" s="323"/>
      <c r="V96" s="324"/>
      <c r="W96" s="324"/>
      <c r="X96" s="324"/>
      <c r="Y96" s="324"/>
      <c r="Z96" s="324"/>
      <c r="AA96" s="324"/>
      <c r="AB96" s="324"/>
      <c r="AC96" s="324"/>
      <c r="AD96" s="324"/>
      <c r="AE96" s="324"/>
      <c r="AF96" s="324"/>
      <c r="AG96" s="324"/>
      <c r="AH96" s="324"/>
      <c r="AI96" s="324"/>
      <c r="AJ96" s="325"/>
      <c r="AK96" s="312"/>
      <c r="AL96" s="312"/>
      <c r="AM96" s="312"/>
      <c r="AN96" s="312"/>
      <c r="AO96" s="291"/>
      <c r="AP96" s="292"/>
      <c r="AQ96" s="292"/>
      <c r="AR96" s="293"/>
      <c r="AS96" s="125"/>
      <c r="AU96" s="30">
        <f t="shared" si="8"/>
        <v>0</v>
      </c>
      <c r="AV96" s="73">
        <f t="shared" si="9"/>
        <v>0</v>
      </c>
      <c r="AW96" s="73">
        <f t="shared" si="10"/>
        <v>0</v>
      </c>
      <c r="AX96" s="122" t="e">
        <f>VLOOKUP(I96,Tables!$H$25:$I$39,2,FALSE)</f>
        <v>#N/A</v>
      </c>
      <c r="BA96" s="30" t="str">
        <f t="shared" si="11"/>
        <v/>
      </c>
      <c r="BG96">
        <f t="shared" si="12"/>
        <v>0</v>
      </c>
    </row>
    <row r="97" spans="2:59" s="126" customFormat="1" ht="16.5" hidden="1" customHeight="1" x14ac:dyDescent="0.25">
      <c r="B97" s="123"/>
      <c r="C97" s="124">
        <v>77</v>
      </c>
      <c r="D97" s="403"/>
      <c r="E97" s="403"/>
      <c r="F97" s="403"/>
      <c r="G97" s="403"/>
      <c r="H97" s="403"/>
      <c r="I97" s="327"/>
      <c r="J97" s="327"/>
      <c r="K97" s="327"/>
      <c r="L97" s="327"/>
      <c r="M97" s="327"/>
      <c r="N97" s="327"/>
      <c r="O97" s="327"/>
      <c r="P97" s="327"/>
      <c r="Q97" s="312" t="str">
        <f t="shared" si="7"/>
        <v/>
      </c>
      <c r="R97" s="312"/>
      <c r="S97" s="312"/>
      <c r="T97" s="312"/>
      <c r="U97" s="323"/>
      <c r="V97" s="324"/>
      <c r="W97" s="324"/>
      <c r="X97" s="324"/>
      <c r="Y97" s="324"/>
      <c r="Z97" s="324"/>
      <c r="AA97" s="324"/>
      <c r="AB97" s="324"/>
      <c r="AC97" s="324"/>
      <c r="AD97" s="324"/>
      <c r="AE97" s="324"/>
      <c r="AF97" s="324"/>
      <c r="AG97" s="324"/>
      <c r="AH97" s="324"/>
      <c r="AI97" s="324"/>
      <c r="AJ97" s="325"/>
      <c r="AK97" s="312"/>
      <c r="AL97" s="312"/>
      <c r="AM97" s="312"/>
      <c r="AN97" s="312"/>
      <c r="AO97" s="291"/>
      <c r="AP97" s="292"/>
      <c r="AQ97" s="292"/>
      <c r="AR97" s="293"/>
      <c r="AS97" s="125"/>
      <c r="AU97" s="30">
        <f t="shared" si="8"/>
        <v>0</v>
      </c>
      <c r="AV97" s="73">
        <f t="shared" si="9"/>
        <v>0</v>
      </c>
      <c r="AW97" s="73">
        <f t="shared" si="10"/>
        <v>0</v>
      </c>
      <c r="AX97" s="122" t="e">
        <f>VLOOKUP(I97,Tables!$H$25:$I$39,2,FALSE)</f>
        <v>#N/A</v>
      </c>
      <c r="BA97" s="30" t="str">
        <f t="shared" si="11"/>
        <v/>
      </c>
      <c r="BG97">
        <f t="shared" si="12"/>
        <v>0</v>
      </c>
    </row>
    <row r="98" spans="2:59" s="126" customFormat="1" ht="16.5" hidden="1" customHeight="1" x14ac:dyDescent="0.25">
      <c r="B98" s="123"/>
      <c r="C98" s="124">
        <v>78</v>
      </c>
      <c r="D98" s="403"/>
      <c r="E98" s="403"/>
      <c r="F98" s="403"/>
      <c r="G98" s="403"/>
      <c r="H98" s="403"/>
      <c r="I98" s="327"/>
      <c r="J98" s="327"/>
      <c r="K98" s="327"/>
      <c r="L98" s="327"/>
      <c r="M98" s="327"/>
      <c r="N98" s="327"/>
      <c r="O98" s="327"/>
      <c r="P98" s="327"/>
      <c r="Q98" s="312" t="str">
        <f t="shared" si="7"/>
        <v/>
      </c>
      <c r="R98" s="312"/>
      <c r="S98" s="312"/>
      <c r="T98" s="312"/>
      <c r="U98" s="323"/>
      <c r="V98" s="324"/>
      <c r="W98" s="324"/>
      <c r="X98" s="324"/>
      <c r="Y98" s="324"/>
      <c r="Z98" s="324"/>
      <c r="AA98" s="324"/>
      <c r="AB98" s="324"/>
      <c r="AC98" s="324"/>
      <c r="AD98" s="324"/>
      <c r="AE98" s="324"/>
      <c r="AF98" s="324"/>
      <c r="AG98" s="324"/>
      <c r="AH98" s="324"/>
      <c r="AI98" s="324"/>
      <c r="AJ98" s="325"/>
      <c r="AK98" s="312"/>
      <c r="AL98" s="312"/>
      <c r="AM98" s="312"/>
      <c r="AN98" s="312"/>
      <c r="AO98" s="291"/>
      <c r="AP98" s="292"/>
      <c r="AQ98" s="292"/>
      <c r="AR98" s="293"/>
      <c r="AS98" s="125"/>
      <c r="AU98" s="30">
        <f t="shared" si="8"/>
        <v>0</v>
      </c>
      <c r="AV98" s="73">
        <f t="shared" si="9"/>
        <v>0</v>
      </c>
      <c r="AW98" s="73">
        <f t="shared" si="10"/>
        <v>0</v>
      </c>
      <c r="AX98" s="122" t="e">
        <f>VLOOKUP(I98,Tables!$H$25:$I$39,2,FALSE)</f>
        <v>#N/A</v>
      </c>
      <c r="BA98" s="30" t="str">
        <f t="shared" si="11"/>
        <v/>
      </c>
      <c r="BG98">
        <f t="shared" si="12"/>
        <v>0</v>
      </c>
    </row>
    <row r="99" spans="2:59" s="126" customFormat="1" ht="16.5" hidden="1" customHeight="1" x14ac:dyDescent="0.25">
      <c r="B99" s="123"/>
      <c r="C99" s="124">
        <v>79</v>
      </c>
      <c r="D99" s="403"/>
      <c r="E99" s="403"/>
      <c r="F99" s="403"/>
      <c r="G99" s="403"/>
      <c r="H99" s="403"/>
      <c r="I99" s="327"/>
      <c r="J99" s="327"/>
      <c r="K99" s="327"/>
      <c r="L99" s="327"/>
      <c r="M99" s="327"/>
      <c r="N99" s="327"/>
      <c r="O99" s="327"/>
      <c r="P99" s="327"/>
      <c r="Q99" s="312" t="str">
        <f t="shared" si="7"/>
        <v/>
      </c>
      <c r="R99" s="312"/>
      <c r="S99" s="312"/>
      <c r="T99" s="312"/>
      <c r="U99" s="323"/>
      <c r="V99" s="324"/>
      <c r="W99" s="324"/>
      <c r="X99" s="324"/>
      <c r="Y99" s="324"/>
      <c r="Z99" s="324"/>
      <c r="AA99" s="324"/>
      <c r="AB99" s="324"/>
      <c r="AC99" s="324"/>
      <c r="AD99" s="324"/>
      <c r="AE99" s="324"/>
      <c r="AF99" s="324"/>
      <c r="AG99" s="324"/>
      <c r="AH99" s="324"/>
      <c r="AI99" s="324"/>
      <c r="AJ99" s="325"/>
      <c r="AK99" s="312"/>
      <c r="AL99" s="312"/>
      <c r="AM99" s="312"/>
      <c r="AN99" s="312"/>
      <c r="AO99" s="291"/>
      <c r="AP99" s="292"/>
      <c r="AQ99" s="292"/>
      <c r="AR99" s="293"/>
      <c r="AS99" s="125"/>
      <c r="AU99" s="30">
        <f t="shared" si="8"/>
        <v>0</v>
      </c>
      <c r="AV99" s="73">
        <f t="shared" si="9"/>
        <v>0</v>
      </c>
      <c r="AW99" s="73">
        <f t="shared" si="10"/>
        <v>0</v>
      </c>
      <c r="AX99" s="122" t="e">
        <f>VLOOKUP(I99,Tables!$H$25:$I$39,2,FALSE)</f>
        <v>#N/A</v>
      </c>
      <c r="BA99" s="30" t="str">
        <f t="shared" si="11"/>
        <v/>
      </c>
      <c r="BG99">
        <f t="shared" si="12"/>
        <v>0</v>
      </c>
    </row>
    <row r="100" spans="2:59" s="126" customFormat="1" ht="16.5" hidden="1" customHeight="1" x14ac:dyDescent="0.25">
      <c r="B100" s="123"/>
      <c r="C100" s="124">
        <v>80</v>
      </c>
      <c r="D100" s="403"/>
      <c r="E100" s="403"/>
      <c r="F100" s="403"/>
      <c r="G100" s="403"/>
      <c r="H100" s="403"/>
      <c r="I100" s="327"/>
      <c r="J100" s="327"/>
      <c r="K100" s="327"/>
      <c r="L100" s="327"/>
      <c r="M100" s="327"/>
      <c r="N100" s="327"/>
      <c r="O100" s="327"/>
      <c r="P100" s="327"/>
      <c r="Q100" s="312" t="str">
        <f t="shared" si="7"/>
        <v/>
      </c>
      <c r="R100" s="312"/>
      <c r="S100" s="312"/>
      <c r="T100" s="312"/>
      <c r="U100" s="323"/>
      <c r="V100" s="324"/>
      <c r="W100" s="324"/>
      <c r="X100" s="324"/>
      <c r="Y100" s="324"/>
      <c r="Z100" s="324"/>
      <c r="AA100" s="324"/>
      <c r="AB100" s="324"/>
      <c r="AC100" s="324"/>
      <c r="AD100" s="324"/>
      <c r="AE100" s="324"/>
      <c r="AF100" s="324"/>
      <c r="AG100" s="324"/>
      <c r="AH100" s="324"/>
      <c r="AI100" s="324"/>
      <c r="AJ100" s="325"/>
      <c r="AK100" s="312"/>
      <c r="AL100" s="312"/>
      <c r="AM100" s="312"/>
      <c r="AN100" s="312"/>
      <c r="AO100" s="291"/>
      <c r="AP100" s="292"/>
      <c r="AQ100" s="292"/>
      <c r="AR100" s="293"/>
      <c r="AS100" s="125"/>
      <c r="AU100" s="30">
        <f t="shared" si="8"/>
        <v>0</v>
      </c>
      <c r="AV100" s="73">
        <f t="shared" si="9"/>
        <v>0</v>
      </c>
      <c r="AW100" s="73">
        <f t="shared" si="10"/>
        <v>0</v>
      </c>
      <c r="AX100" s="122" t="e">
        <f>VLOOKUP(I100,Tables!$H$25:$I$39,2,FALSE)</f>
        <v>#N/A</v>
      </c>
      <c r="BA100" s="30" t="str">
        <f t="shared" si="11"/>
        <v/>
      </c>
      <c r="BG100">
        <f t="shared" si="12"/>
        <v>0</v>
      </c>
    </row>
    <row r="101" spans="2:59" s="126" customFormat="1" ht="16.5" hidden="1" customHeight="1" x14ac:dyDescent="0.25">
      <c r="B101" s="123"/>
      <c r="C101" s="124">
        <v>81</v>
      </c>
      <c r="D101" s="403"/>
      <c r="E101" s="403"/>
      <c r="F101" s="403"/>
      <c r="G101" s="403"/>
      <c r="H101" s="403"/>
      <c r="I101" s="327"/>
      <c r="J101" s="327"/>
      <c r="K101" s="327"/>
      <c r="L101" s="327"/>
      <c r="M101" s="327"/>
      <c r="N101" s="327"/>
      <c r="O101" s="327"/>
      <c r="P101" s="327"/>
      <c r="Q101" s="312" t="str">
        <f t="shared" si="7"/>
        <v/>
      </c>
      <c r="R101" s="312"/>
      <c r="S101" s="312"/>
      <c r="T101" s="312"/>
      <c r="U101" s="323"/>
      <c r="V101" s="324"/>
      <c r="W101" s="324"/>
      <c r="X101" s="324"/>
      <c r="Y101" s="324"/>
      <c r="Z101" s="324"/>
      <c r="AA101" s="324"/>
      <c r="AB101" s="324"/>
      <c r="AC101" s="324"/>
      <c r="AD101" s="324"/>
      <c r="AE101" s="324"/>
      <c r="AF101" s="324"/>
      <c r="AG101" s="324"/>
      <c r="AH101" s="324"/>
      <c r="AI101" s="324"/>
      <c r="AJ101" s="325"/>
      <c r="AK101" s="312"/>
      <c r="AL101" s="312"/>
      <c r="AM101" s="312"/>
      <c r="AN101" s="312"/>
      <c r="AO101" s="291"/>
      <c r="AP101" s="292"/>
      <c r="AQ101" s="292"/>
      <c r="AR101" s="293"/>
      <c r="AS101" s="125"/>
      <c r="AU101" s="30">
        <f t="shared" si="8"/>
        <v>0</v>
      </c>
      <c r="AV101" s="73">
        <f t="shared" si="9"/>
        <v>0</v>
      </c>
      <c r="AW101" s="73">
        <f t="shared" si="10"/>
        <v>0</v>
      </c>
      <c r="AX101" s="122" t="e">
        <f>VLOOKUP(I101,Tables!$H$25:$I$39,2,FALSE)</f>
        <v>#N/A</v>
      </c>
      <c r="BA101" s="30" t="str">
        <f t="shared" si="11"/>
        <v/>
      </c>
      <c r="BG101">
        <f t="shared" si="12"/>
        <v>0</v>
      </c>
    </row>
    <row r="102" spans="2:59" s="126" customFormat="1" ht="16.5" hidden="1" customHeight="1" x14ac:dyDescent="0.25">
      <c r="B102" s="123"/>
      <c r="C102" s="124">
        <v>82</v>
      </c>
      <c r="D102" s="403"/>
      <c r="E102" s="403"/>
      <c r="F102" s="403"/>
      <c r="G102" s="403"/>
      <c r="H102" s="403"/>
      <c r="I102" s="327"/>
      <c r="J102" s="327"/>
      <c r="K102" s="327"/>
      <c r="L102" s="327"/>
      <c r="M102" s="327"/>
      <c r="N102" s="327"/>
      <c r="O102" s="327"/>
      <c r="P102" s="327"/>
      <c r="Q102" s="312" t="str">
        <f t="shared" si="7"/>
        <v/>
      </c>
      <c r="R102" s="312"/>
      <c r="S102" s="312"/>
      <c r="T102" s="312"/>
      <c r="U102" s="323"/>
      <c r="V102" s="324"/>
      <c r="W102" s="324"/>
      <c r="X102" s="324"/>
      <c r="Y102" s="324"/>
      <c r="Z102" s="324"/>
      <c r="AA102" s="324"/>
      <c r="AB102" s="324"/>
      <c r="AC102" s="324"/>
      <c r="AD102" s="324"/>
      <c r="AE102" s="324"/>
      <c r="AF102" s="324"/>
      <c r="AG102" s="324"/>
      <c r="AH102" s="324"/>
      <c r="AI102" s="324"/>
      <c r="AJ102" s="325"/>
      <c r="AK102" s="312"/>
      <c r="AL102" s="312"/>
      <c r="AM102" s="312"/>
      <c r="AN102" s="312"/>
      <c r="AO102" s="291"/>
      <c r="AP102" s="292"/>
      <c r="AQ102" s="292"/>
      <c r="AR102" s="293"/>
      <c r="AS102" s="125"/>
      <c r="AU102" s="30">
        <f t="shared" si="8"/>
        <v>0</v>
      </c>
      <c r="AV102" s="73">
        <f t="shared" si="9"/>
        <v>0</v>
      </c>
      <c r="AW102" s="73">
        <f t="shared" si="10"/>
        <v>0</v>
      </c>
      <c r="AX102" s="122" t="e">
        <f>VLOOKUP(I102,Tables!$H$25:$I$39,2,FALSE)</f>
        <v>#N/A</v>
      </c>
      <c r="BA102" s="30" t="str">
        <f t="shared" si="11"/>
        <v/>
      </c>
      <c r="BG102">
        <f t="shared" si="12"/>
        <v>0</v>
      </c>
    </row>
    <row r="103" spans="2:59" s="126" customFormat="1" ht="16.5" hidden="1" customHeight="1" x14ac:dyDescent="0.25">
      <c r="B103" s="123"/>
      <c r="C103" s="124">
        <v>83</v>
      </c>
      <c r="D103" s="403"/>
      <c r="E103" s="403"/>
      <c r="F103" s="403"/>
      <c r="G103" s="403"/>
      <c r="H103" s="403"/>
      <c r="I103" s="327"/>
      <c r="J103" s="327"/>
      <c r="K103" s="327"/>
      <c r="L103" s="327"/>
      <c r="M103" s="327"/>
      <c r="N103" s="327"/>
      <c r="O103" s="327"/>
      <c r="P103" s="327"/>
      <c r="Q103" s="312" t="str">
        <f t="shared" si="7"/>
        <v/>
      </c>
      <c r="R103" s="312"/>
      <c r="S103" s="312"/>
      <c r="T103" s="312"/>
      <c r="U103" s="323"/>
      <c r="V103" s="324"/>
      <c r="W103" s="324"/>
      <c r="X103" s="324"/>
      <c r="Y103" s="324"/>
      <c r="Z103" s="324"/>
      <c r="AA103" s="324"/>
      <c r="AB103" s="324"/>
      <c r="AC103" s="324"/>
      <c r="AD103" s="324"/>
      <c r="AE103" s="324"/>
      <c r="AF103" s="324"/>
      <c r="AG103" s="324"/>
      <c r="AH103" s="324"/>
      <c r="AI103" s="324"/>
      <c r="AJ103" s="325"/>
      <c r="AK103" s="312"/>
      <c r="AL103" s="312"/>
      <c r="AM103" s="312"/>
      <c r="AN103" s="312"/>
      <c r="AO103" s="291"/>
      <c r="AP103" s="292"/>
      <c r="AQ103" s="292"/>
      <c r="AR103" s="293"/>
      <c r="AS103" s="125"/>
      <c r="AU103" s="30">
        <f t="shared" si="8"/>
        <v>0</v>
      </c>
      <c r="AV103" s="73">
        <f t="shared" si="9"/>
        <v>0</v>
      </c>
      <c r="AW103" s="73">
        <f t="shared" si="10"/>
        <v>0</v>
      </c>
      <c r="AX103" s="122" t="e">
        <f>VLOOKUP(I103,Tables!$H$25:$I$39,2,FALSE)</f>
        <v>#N/A</v>
      </c>
      <c r="BA103" s="30" t="str">
        <f t="shared" si="11"/>
        <v/>
      </c>
      <c r="BG103">
        <f t="shared" si="12"/>
        <v>0</v>
      </c>
    </row>
    <row r="104" spans="2:59" s="126" customFormat="1" ht="16.5" hidden="1" customHeight="1" x14ac:dyDescent="0.25">
      <c r="B104" s="123"/>
      <c r="C104" s="124">
        <v>84</v>
      </c>
      <c r="D104" s="403"/>
      <c r="E104" s="403"/>
      <c r="F104" s="403"/>
      <c r="G104" s="403"/>
      <c r="H104" s="403"/>
      <c r="I104" s="327"/>
      <c r="J104" s="327"/>
      <c r="K104" s="327"/>
      <c r="L104" s="327"/>
      <c r="M104" s="327"/>
      <c r="N104" s="327"/>
      <c r="O104" s="327"/>
      <c r="P104" s="327"/>
      <c r="Q104" s="312" t="str">
        <f t="shared" si="7"/>
        <v/>
      </c>
      <c r="R104" s="312"/>
      <c r="S104" s="312"/>
      <c r="T104" s="312"/>
      <c r="U104" s="323"/>
      <c r="V104" s="324"/>
      <c r="W104" s="324"/>
      <c r="X104" s="324"/>
      <c r="Y104" s="324"/>
      <c r="Z104" s="324"/>
      <c r="AA104" s="324"/>
      <c r="AB104" s="324"/>
      <c r="AC104" s="324"/>
      <c r="AD104" s="324"/>
      <c r="AE104" s="324"/>
      <c r="AF104" s="324"/>
      <c r="AG104" s="324"/>
      <c r="AH104" s="324"/>
      <c r="AI104" s="324"/>
      <c r="AJ104" s="325"/>
      <c r="AK104" s="312"/>
      <c r="AL104" s="312"/>
      <c r="AM104" s="312"/>
      <c r="AN104" s="312"/>
      <c r="AO104" s="291"/>
      <c r="AP104" s="292"/>
      <c r="AQ104" s="292"/>
      <c r="AR104" s="293"/>
      <c r="AS104" s="125"/>
      <c r="AU104" s="30">
        <f t="shared" si="8"/>
        <v>0</v>
      </c>
      <c r="AV104" s="73">
        <f t="shared" si="9"/>
        <v>0</v>
      </c>
      <c r="AW104" s="73">
        <f t="shared" si="10"/>
        <v>0</v>
      </c>
      <c r="AX104" s="122" t="e">
        <f>VLOOKUP(I104,Tables!$H$25:$I$39,2,FALSE)</f>
        <v>#N/A</v>
      </c>
      <c r="BA104" s="30" t="str">
        <f t="shared" si="11"/>
        <v/>
      </c>
      <c r="BG104">
        <f t="shared" si="12"/>
        <v>0</v>
      </c>
    </row>
    <row r="105" spans="2:59" s="126" customFormat="1" ht="16.5" hidden="1" customHeight="1" x14ac:dyDescent="0.25">
      <c r="B105" s="123"/>
      <c r="C105" s="124">
        <v>85</v>
      </c>
      <c r="D105" s="403"/>
      <c r="E105" s="403"/>
      <c r="F105" s="403"/>
      <c r="G105" s="403"/>
      <c r="H105" s="403"/>
      <c r="I105" s="327"/>
      <c r="J105" s="327"/>
      <c r="K105" s="327"/>
      <c r="L105" s="327"/>
      <c r="M105" s="327"/>
      <c r="N105" s="327"/>
      <c r="O105" s="327"/>
      <c r="P105" s="327"/>
      <c r="Q105" s="312" t="str">
        <f t="shared" si="7"/>
        <v/>
      </c>
      <c r="R105" s="312"/>
      <c r="S105" s="312"/>
      <c r="T105" s="312"/>
      <c r="U105" s="323"/>
      <c r="V105" s="324"/>
      <c r="W105" s="324"/>
      <c r="X105" s="324"/>
      <c r="Y105" s="324"/>
      <c r="Z105" s="324"/>
      <c r="AA105" s="324"/>
      <c r="AB105" s="324"/>
      <c r="AC105" s="324"/>
      <c r="AD105" s="324"/>
      <c r="AE105" s="324"/>
      <c r="AF105" s="324"/>
      <c r="AG105" s="324"/>
      <c r="AH105" s="324"/>
      <c r="AI105" s="324"/>
      <c r="AJ105" s="325"/>
      <c r="AK105" s="312"/>
      <c r="AL105" s="312"/>
      <c r="AM105" s="312"/>
      <c r="AN105" s="312"/>
      <c r="AO105" s="291"/>
      <c r="AP105" s="292"/>
      <c r="AQ105" s="292"/>
      <c r="AR105" s="293"/>
      <c r="AS105" s="125"/>
      <c r="AU105" s="30">
        <f t="shared" si="8"/>
        <v>0</v>
      </c>
      <c r="AV105" s="73">
        <f t="shared" si="9"/>
        <v>0</v>
      </c>
      <c r="AW105" s="73">
        <f t="shared" si="10"/>
        <v>0</v>
      </c>
      <c r="AX105" s="122" t="e">
        <f>VLOOKUP(I105,Tables!$H$25:$I$39,2,FALSE)</f>
        <v>#N/A</v>
      </c>
      <c r="BA105" s="30" t="str">
        <f t="shared" si="11"/>
        <v/>
      </c>
      <c r="BG105">
        <f t="shared" si="12"/>
        <v>0</v>
      </c>
    </row>
    <row r="106" spans="2:59" s="126" customFormat="1" ht="16.5" hidden="1" customHeight="1" x14ac:dyDescent="0.25">
      <c r="B106" s="123"/>
      <c r="C106" s="124">
        <v>86</v>
      </c>
      <c r="D106" s="403"/>
      <c r="E106" s="403"/>
      <c r="F106" s="403"/>
      <c r="G106" s="403"/>
      <c r="H106" s="403"/>
      <c r="I106" s="327"/>
      <c r="J106" s="327"/>
      <c r="K106" s="327"/>
      <c r="L106" s="327"/>
      <c r="M106" s="327"/>
      <c r="N106" s="327"/>
      <c r="O106" s="327"/>
      <c r="P106" s="327"/>
      <c r="Q106" s="312" t="str">
        <f t="shared" si="7"/>
        <v/>
      </c>
      <c r="R106" s="312"/>
      <c r="S106" s="312"/>
      <c r="T106" s="312"/>
      <c r="U106" s="323"/>
      <c r="V106" s="324"/>
      <c r="W106" s="324"/>
      <c r="X106" s="324"/>
      <c r="Y106" s="324"/>
      <c r="Z106" s="324"/>
      <c r="AA106" s="324"/>
      <c r="AB106" s="324"/>
      <c r="AC106" s="324"/>
      <c r="AD106" s="324"/>
      <c r="AE106" s="324"/>
      <c r="AF106" s="324"/>
      <c r="AG106" s="324"/>
      <c r="AH106" s="324"/>
      <c r="AI106" s="324"/>
      <c r="AJ106" s="325"/>
      <c r="AK106" s="312"/>
      <c r="AL106" s="312"/>
      <c r="AM106" s="312"/>
      <c r="AN106" s="312"/>
      <c r="AO106" s="291"/>
      <c r="AP106" s="292"/>
      <c r="AQ106" s="292"/>
      <c r="AR106" s="293"/>
      <c r="AS106" s="125"/>
      <c r="AU106" s="30">
        <f t="shared" si="8"/>
        <v>0</v>
      </c>
      <c r="AV106" s="73">
        <f t="shared" si="9"/>
        <v>0</v>
      </c>
      <c r="AW106" s="73">
        <f t="shared" si="10"/>
        <v>0</v>
      </c>
      <c r="AX106" s="122" t="e">
        <f>VLOOKUP(I106,Tables!$H$25:$I$39,2,FALSE)</f>
        <v>#N/A</v>
      </c>
      <c r="BA106" s="30" t="str">
        <f t="shared" si="11"/>
        <v/>
      </c>
      <c r="BG106">
        <f t="shared" si="12"/>
        <v>0</v>
      </c>
    </row>
    <row r="107" spans="2:59" s="126" customFormat="1" ht="16.5" hidden="1" customHeight="1" x14ac:dyDescent="0.25">
      <c r="B107" s="123"/>
      <c r="C107" s="124">
        <v>87</v>
      </c>
      <c r="D107" s="403"/>
      <c r="E107" s="403"/>
      <c r="F107" s="403"/>
      <c r="G107" s="403"/>
      <c r="H107" s="403"/>
      <c r="I107" s="327"/>
      <c r="J107" s="327"/>
      <c r="K107" s="327"/>
      <c r="L107" s="327"/>
      <c r="M107" s="327"/>
      <c r="N107" s="327"/>
      <c r="O107" s="327"/>
      <c r="P107" s="327"/>
      <c r="Q107" s="312" t="str">
        <f t="shared" si="7"/>
        <v/>
      </c>
      <c r="R107" s="312"/>
      <c r="S107" s="312"/>
      <c r="T107" s="312"/>
      <c r="U107" s="323"/>
      <c r="V107" s="324"/>
      <c r="W107" s="324"/>
      <c r="X107" s="324"/>
      <c r="Y107" s="324"/>
      <c r="Z107" s="324"/>
      <c r="AA107" s="324"/>
      <c r="AB107" s="324"/>
      <c r="AC107" s="324"/>
      <c r="AD107" s="324"/>
      <c r="AE107" s="324"/>
      <c r="AF107" s="324"/>
      <c r="AG107" s="324"/>
      <c r="AH107" s="324"/>
      <c r="AI107" s="324"/>
      <c r="AJ107" s="325"/>
      <c r="AK107" s="312"/>
      <c r="AL107" s="312"/>
      <c r="AM107" s="312"/>
      <c r="AN107" s="312"/>
      <c r="AO107" s="291"/>
      <c r="AP107" s="292"/>
      <c r="AQ107" s="292"/>
      <c r="AR107" s="293"/>
      <c r="AS107" s="125"/>
      <c r="AU107" s="30">
        <f t="shared" si="8"/>
        <v>0</v>
      </c>
      <c r="AV107" s="73">
        <f t="shared" si="9"/>
        <v>0</v>
      </c>
      <c r="AW107" s="73">
        <f t="shared" si="10"/>
        <v>0</v>
      </c>
      <c r="AX107" s="122" t="e">
        <f>VLOOKUP(I107,Tables!$H$25:$I$39,2,FALSE)</f>
        <v>#N/A</v>
      </c>
      <c r="BA107" s="30" t="str">
        <f t="shared" si="11"/>
        <v/>
      </c>
      <c r="BG107">
        <f t="shared" si="12"/>
        <v>0</v>
      </c>
    </row>
    <row r="108" spans="2:59" s="126" customFormat="1" ht="16.5" hidden="1" customHeight="1" x14ac:dyDescent="0.25">
      <c r="B108" s="123"/>
      <c r="C108" s="124">
        <v>88</v>
      </c>
      <c r="D108" s="403"/>
      <c r="E108" s="403"/>
      <c r="F108" s="403"/>
      <c r="G108" s="403"/>
      <c r="H108" s="403"/>
      <c r="I108" s="327"/>
      <c r="J108" s="327"/>
      <c r="K108" s="327"/>
      <c r="L108" s="327"/>
      <c r="M108" s="327"/>
      <c r="N108" s="327"/>
      <c r="O108" s="327"/>
      <c r="P108" s="327"/>
      <c r="Q108" s="312" t="str">
        <f t="shared" si="7"/>
        <v/>
      </c>
      <c r="R108" s="312"/>
      <c r="S108" s="312"/>
      <c r="T108" s="312"/>
      <c r="U108" s="323"/>
      <c r="V108" s="324"/>
      <c r="W108" s="324"/>
      <c r="X108" s="324"/>
      <c r="Y108" s="324"/>
      <c r="Z108" s="324"/>
      <c r="AA108" s="324"/>
      <c r="AB108" s="324"/>
      <c r="AC108" s="324"/>
      <c r="AD108" s="324"/>
      <c r="AE108" s="324"/>
      <c r="AF108" s="324"/>
      <c r="AG108" s="324"/>
      <c r="AH108" s="324"/>
      <c r="AI108" s="324"/>
      <c r="AJ108" s="325"/>
      <c r="AK108" s="312"/>
      <c r="AL108" s="312"/>
      <c r="AM108" s="312"/>
      <c r="AN108" s="312"/>
      <c r="AO108" s="291"/>
      <c r="AP108" s="292"/>
      <c r="AQ108" s="292"/>
      <c r="AR108" s="293"/>
      <c r="AS108" s="125"/>
      <c r="AU108" s="30">
        <f t="shared" si="8"/>
        <v>0</v>
      </c>
      <c r="AV108" s="73">
        <f t="shared" si="9"/>
        <v>0</v>
      </c>
      <c r="AW108" s="73">
        <f t="shared" si="10"/>
        <v>0</v>
      </c>
      <c r="AX108" s="122" t="e">
        <f>VLOOKUP(I108,Tables!$H$25:$I$39,2,FALSE)</f>
        <v>#N/A</v>
      </c>
      <c r="BA108" s="30" t="str">
        <f t="shared" si="11"/>
        <v/>
      </c>
      <c r="BG108">
        <f t="shared" si="12"/>
        <v>0</v>
      </c>
    </row>
    <row r="109" spans="2:59" s="126" customFormat="1" ht="16.5" hidden="1" customHeight="1" x14ac:dyDescent="0.25">
      <c r="B109" s="123"/>
      <c r="C109" s="124">
        <v>89</v>
      </c>
      <c r="D109" s="403"/>
      <c r="E109" s="403"/>
      <c r="F109" s="403"/>
      <c r="G109" s="403"/>
      <c r="H109" s="403"/>
      <c r="I109" s="327"/>
      <c r="J109" s="327"/>
      <c r="K109" s="327"/>
      <c r="L109" s="327"/>
      <c r="M109" s="327"/>
      <c r="N109" s="327"/>
      <c r="O109" s="327"/>
      <c r="P109" s="327"/>
      <c r="Q109" s="312" t="str">
        <f t="shared" si="7"/>
        <v/>
      </c>
      <c r="R109" s="312"/>
      <c r="S109" s="312"/>
      <c r="T109" s="312"/>
      <c r="U109" s="323"/>
      <c r="V109" s="324"/>
      <c r="W109" s="324"/>
      <c r="X109" s="324"/>
      <c r="Y109" s="324"/>
      <c r="Z109" s="324"/>
      <c r="AA109" s="324"/>
      <c r="AB109" s="324"/>
      <c r="AC109" s="324"/>
      <c r="AD109" s="324"/>
      <c r="AE109" s="324"/>
      <c r="AF109" s="324"/>
      <c r="AG109" s="324"/>
      <c r="AH109" s="324"/>
      <c r="AI109" s="324"/>
      <c r="AJ109" s="325"/>
      <c r="AK109" s="312"/>
      <c r="AL109" s="312"/>
      <c r="AM109" s="312"/>
      <c r="AN109" s="312"/>
      <c r="AO109" s="291"/>
      <c r="AP109" s="292"/>
      <c r="AQ109" s="292"/>
      <c r="AR109" s="293"/>
      <c r="AS109" s="125"/>
      <c r="AU109" s="30">
        <f t="shared" si="8"/>
        <v>0</v>
      </c>
      <c r="AV109" s="73">
        <f t="shared" si="9"/>
        <v>0</v>
      </c>
      <c r="AW109" s="73">
        <f t="shared" si="10"/>
        <v>0</v>
      </c>
      <c r="AX109" s="122" t="e">
        <f>VLOOKUP(I109,Tables!$H$25:$I$39,2,FALSE)</f>
        <v>#N/A</v>
      </c>
      <c r="BA109" s="30" t="str">
        <f t="shared" si="11"/>
        <v/>
      </c>
      <c r="BG109">
        <f t="shared" si="12"/>
        <v>0</v>
      </c>
    </row>
    <row r="110" spans="2:59" s="126" customFormat="1" ht="16.5" hidden="1" customHeight="1" x14ac:dyDescent="0.25">
      <c r="B110" s="123"/>
      <c r="C110" s="124">
        <v>90</v>
      </c>
      <c r="D110" s="403"/>
      <c r="E110" s="403"/>
      <c r="F110" s="403"/>
      <c r="G110" s="403"/>
      <c r="H110" s="403"/>
      <c r="I110" s="327"/>
      <c r="J110" s="327"/>
      <c r="K110" s="327"/>
      <c r="L110" s="327"/>
      <c r="M110" s="327"/>
      <c r="N110" s="327"/>
      <c r="O110" s="327"/>
      <c r="P110" s="327"/>
      <c r="Q110" s="312" t="str">
        <f t="shared" si="7"/>
        <v/>
      </c>
      <c r="R110" s="312"/>
      <c r="S110" s="312"/>
      <c r="T110" s="312"/>
      <c r="U110" s="323"/>
      <c r="V110" s="324"/>
      <c r="W110" s="324"/>
      <c r="X110" s="324"/>
      <c r="Y110" s="324"/>
      <c r="Z110" s="324"/>
      <c r="AA110" s="324"/>
      <c r="AB110" s="324"/>
      <c r="AC110" s="324"/>
      <c r="AD110" s="324"/>
      <c r="AE110" s="324"/>
      <c r="AF110" s="324"/>
      <c r="AG110" s="324"/>
      <c r="AH110" s="324"/>
      <c r="AI110" s="324"/>
      <c r="AJ110" s="325"/>
      <c r="AK110" s="312"/>
      <c r="AL110" s="312"/>
      <c r="AM110" s="312"/>
      <c r="AN110" s="312"/>
      <c r="AO110" s="291"/>
      <c r="AP110" s="292"/>
      <c r="AQ110" s="292"/>
      <c r="AR110" s="293"/>
      <c r="AS110" s="125"/>
      <c r="AU110" s="30">
        <f t="shared" si="8"/>
        <v>0</v>
      </c>
      <c r="AV110" s="73">
        <f t="shared" si="9"/>
        <v>0</v>
      </c>
      <c r="AW110" s="73">
        <f t="shared" si="10"/>
        <v>0</v>
      </c>
      <c r="AX110" s="122" t="e">
        <f>VLOOKUP(I110,Tables!$H$25:$I$39,2,FALSE)</f>
        <v>#N/A</v>
      </c>
      <c r="BA110" s="30" t="str">
        <f t="shared" si="11"/>
        <v/>
      </c>
      <c r="BG110">
        <f t="shared" si="12"/>
        <v>0</v>
      </c>
    </row>
    <row r="111" spans="2:59" s="126" customFormat="1" ht="16.5" hidden="1" customHeight="1" x14ac:dyDescent="0.25">
      <c r="B111" s="123"/>
      <c r="C111" s="124">
        <v>91</v>
      </c>
      <c r="D111" s="403"/>
      <c r="E111" s="403"/>
      <c r="F111" s="403"/>
      <c r="G111" s="403"/>
      <c r="H111" s="403"/>
      <c r="I111" s="327"/>
      <c r="J111" s="327"/>
      <c r="K111" s="327"/>
      <c r="L111" s="327"/>
      <c r="M111" s="327"/>
      <c r="N111" s="327"/>
      <c r="O111" s="327"/>
      <c r="P111" s="327"/>
      <c r="Q111" s="312" t="str">
        <f t="shared" si="7"/>
        <v/>
      </c>
      <c r="R111" s="312"/>
      <c r="S111" s="312"/>
      <c r="T111" s="312"/>
      <c r="U111" s="323"/>
      <c r="V111" s="324"/>
      <c r="W111" s="324"/>
      <c r="X111" s="324"/>
      <c r="Y111" s="324"/>
      <c r="Z111" s="324"/>
      <c r="AA111" s="324"/>
      <c r="AB111" s="324"/>
      <c r="AC111" s="324"/>
      <c r="AD111" s="324"/>
      <c r="AE111" s="324"/>
      <c r="AF111" s="324"/>
      <c r="AG111" s="324"/>
      <c r="AH111" s="324"/>
      <c r="AI111" s="324"/>
      <c r="AJ111" s="325"/>
      <c r="AK111" s="312"/>
      <c r="AL111" s="312"/>
      <c r="AM111" s="312"/>
      <c r="AN111" s="312"/>
      <c r="AO111" s="291"/>
      <c r="AP111" s="292"/>
      <c r="AQ111" s="292"/>
      <c r="AR111" s="293"/>
      <c r="AS111" s="125"/>
      <c r="AU111" s="30">
        <f t="shared" si="8"/>
        <v>0</v>
      </c>
      <c r="AV111" s="73">
        <f t="shared" si="9"/>
        <v>0</v>
      </c>
      <c r="AW111" s="73">
        <f t="shared" si="10"/>
        <v>0</v>
      </c>
      <c r="AX111" s="122" t="e">
        <f>VLOOKUP(I111,Tables!$H$25:$I$39,2,FALSE)</f>
        <v>#N/A</v>
      </c>
      <c r="BA111" s="30" t="str">
        <f t="shared" si="11"/>
        <v/>
      </c>
      <c r="BG111">
        <f t="shared" si="12"/>
        <v>0</v>
      </c>
    </row>
    <row r="112" spans="2:59" s="126" customFormat="1" ht="16.5" hidden="1" customHeight="1" x14ac:dyDescent="0.25">
      <c r="B112" s="123"/>
      <c r="C112" s="124">
        <v>92</v>
      </c>
      <c r="D112" s="403"/>
      <c r="E112" s="403"/>
      <c r="F112" s="403"/>
      <c r="G112" s="403"/>
      <c r="H112" s="403"/>
      <c r="I112" s="327"/>
      <c r="J112" s="327"/>
      <c r="K112" s="327"/>
      <c r="L112" s="327"/>
      <c r="M112" s="327"/>
      <c r="N112" s="327"/>
      <c r="O112" s="327"/>
      <c r="P112" s="327"/>
      <c r="Q112" s="312" t="str">
        <f t="shared" si="7"/>
        <v/>
      </c>
      <c r="R112" s="312"/>
      <c r="S112" s="312"/>
      <c r="T112" s="312"/>
      <c r="U112" s="323"/>
      <c r="V112" s="324"/>
      <c r="W112" s="324"/>
      <c r="X112" s="324"/>
      <c r="Y112" s="324"/>
      <c r="Z112" s="324"/>
      <c r="AA112" s="324"/>
      <c r="AB112" s="324"/>
      <c r="AC112" s="324"/>
      <c r="AD112" s="324"/>
      <c r="AE112" s="324"/>
      <c r="AF112" s="324"/>
      <c r="AG112" s="324"/>
      <c r="AH112" s="324"/>
      <c r="AI112" s="324"/>
      <c r="AJ112" s="325"/>
      <c r="AK112" s="312"/>
      <c r="AL112" s="312"/>
      <c r="AM112" s="312"/>
      <c r="AN112" s="312"/>
      <c r="AO112" s="291"/>
      <c r="AP112" s="292"/>
      <c r="AQ112" s="292"/>
      <c r="AR112" s="293"/>
      <c r="AS112" s="125"/>
      <c r="AU112" s="30">
        <f t="shared" si="8"/>
        <v>0</v>
      </c>
      <c r="AV112" s="73">
        <f t="shared" si="9"/>
        <v>0</v>
      </c>
      <c r="AW112" s="73">
        <f t="shared" si="10"/>
        <v>0</v>
      </c>
      <c r="AX112" s="122" t="e">
        <f>VLOOKUP(I112,Tables!$H$25:$I$39,2,FALSE)</f>
        <v>#N/A</v>
      </c>
      <c r="BA112" s="30" t="str">
        <f t="shared" si="11"/>
        <v/>
      </c>
      <c r="BG112">
        <f t="shared" si="12"/>
        <v>0</v>
      </c>
    </row>
    <row r="113" spans="2:59" s="126" customFormat="1" ht="16.5" hidden="1" customHeight="1" x14ac:dyDescent="0.25">
      <c r="B113" s="123"/>
      <c r="C113" s="124">
        <v>93</v>
      </c>
      <c r="D113" s="403"/>
      <c r="E113" s="403"/>
      <c r="F113" s="403"/>
      <c r="G113" s="403"/>
      <c r="H113" s="403"/>
      <c r="I113" s="327"/>
      <c r="J113" s="327"/>
      <c r="K113" s="327"/>
      <c r="L113" s="327"/>
      <c r="M113" s="327"/>
      <c r="N113" s="327"/>
      <c r="O113" s="327"/>
      <c r="P113" s="327"/>
      <c r="Q113" s="312" t="str">
        <f t="shared" si="7"/>
        <v/>
      </c>
      <c r="R113" s="312"/>
      <c r="S113" s="312"/>
      <c r="T113" s="312"/>
      <c r="U113" s="323"/>
      <c r="V113" s="324"/>
      <c r="W113" s="324"/>
      <c r="X113" s="324"/>
      <c r="Y113" s="324"/>
      <c r="Z113" s="324"/>
      <c r="AA113" s="324"/>
      <c r="AB113" s="324"/>
      <c r="AC113" s="324"/>
      <c r="AD113" s="324"/>
      <c r="AE113" s="324"/>
      <c r="AF113" s="324"/>
      <c r="AG113" s="324"/>
      <c r="AH113" s="324"/>
      <c r="AI113" s="324"/>
      <c r="AJ113" s="325"/>
      <c r="AK113" s="312"/>
      <c r="AL113" s="312"/>
      <c r="AM113" s="312"/>
      <c r="AN113" s="312"/>
      <c r="AO113" s="291"/>
      <c r="AP113" s="292"/>
      <c r="AQ113" s="292"/>
      <c r="AR113" s="293"/>
      <c r="AS113" s="125"/>
      <c r="AU113" s="30">
        <f t="shared" si="8"/>
        <v>0</v>
      </c>
      <c r="AV113" s="73">
        <f t="shared" si="9"/>
        <v>0</v>
      </c>
      <c r="AW113" s="73">
        <f t="shared" si="10"/>
        <v>0</v>
      </c>
      <c r="AX113" s="122" t="e">
        <f>VLOOKUP(I113,Tables!$H$25:$I$39,2,FALSE)</f>
        <v>#N/A</v>
      </c>
      <c r="BA113" s="30" t="str">
        <f t="shared" si="11"/>
        <v/>
      </c>
      <c r="BG113">
        <f t="shared" si="12"/>
        <v>0</v>
      </c>
    </row>
    <row r="114" spans="2:59" s="126" customFormat="1" ht="16.5" hidden="1" customHeight="1" x14ac:dyDescent="0.25">
      <c r="B114" s="123"/>
      <c r="C114" s="124">
        <v>94</v>
      </c>
      <c r="D114" s="403"/>
      <c r="E114" s="403"/>
      <c r="F114" s="403"/>
      <c r="G114" s="403"/>
      <c r="H114" s="403"/>
      <c r="I114" s="327"/>
      <c r="J114" s="327"/>
      <c r="K114" s="327"/>
      <c r="L114" s="327"/>
      <c r="M114" s="327"/>
      <c r="N114" s="327"/>
      <c r="O114" s="327"/>
      <c r="P114" s="327"/>
      <c r="Q114" s="312" t="str">
        <f t="shared" si="7"/>
        <v/>
      </c>
      <c r="R114" s="312"/>
      <c r="S114" s="312"/>
      <c r="T114" s="312"/>
      <c r="U114" s="323"/>
      <c r="V114" s="324"/>
      <c r="W114" s="324"/>
      <c r="X114" s="324"/>
      <c r="Y114" s="324"/>
      <c r="Z114" s="324"/>
      <c r="AA114" s="324"/>
      <c r="AB114" s="324"/>
      <c r="AC114" s="324"/>
      <c r="AD114" s="324"/>
      <c r="AE114" s="324"/>
      <c r="AF114" s="324"/>
      <c r="AG114" s="324"/>
      <c r="AH114" s="324"/>
      <c r="AI114" s="324"/>
      <c r="AJ114" s="325"/>
      <c r="AK114" s="312"/>
      <c r="AL114" s="312"/>
      <c r="AM114" s="312"/>
      <c r="AN114" s="312"/>
      <c r="AO114" s="291"/>
      <c r="AP114" s="292"/>
      <c r="AQ114" s="292"/>
      <c r="AR114" s="293"/>
      <c r="AS114" s="125"/>
      <c r="AU114" s="30">
        <f t="shared" si="8"/>
        <v>0</v>
      </c>
      <c r="AV114" s="73">
        <f t="shared" si="9"/>
        <v>0</v>
      </c>
      <c r="AW114" s="73">
        <f t="shared" si="10"/>
        <v>0</v>
      </c>
      <c r="AX114" s="122" t="e">
        <f>VLOOKUP(I114,Tables!$H$25:$I$39,2,FALSE)</f>
        <v>#N/A</v>
      </c>
      <c r="BA114" s="30" t="str">
        <f t="shared" si="11"/>
        <v/>
      </c>
      <c r="BG114">
        <f t="shared" si="12"/>
        <v>0</v>
      </c>
    </row>
    <row r="115" spans="2:59" s="126" customFormat="1" ht="16.5" hidden="1" customHeight="1" x14ac:dyDescent="0.25">
      <c r="B115" s="123"/>
      <c r="C115" s="124">
        <v>95</v>
      </c>
      <c r="D115" s="403"/>
      <c r="E115" s="403"/>
      <c r="F115" s="403"/>
      <c r="G115" s="403"/>
      <c r="H115" s="403"/>
      <c r="I115" s="327"/>
      <c r="J115" s="327"/>
      <c r="K115" s="327"/>
      <c r="L115" s="327"/>
      <c r="M115" s="327"/>
      <c r="N115" s="327"/>
      <c r="O115" s="327"/>
      <c r="P115" s="327"/>
      <c r="Q115" s="312" t="str">
        <f t="shared" si="7"/>
        <v/>
      </c>
      <c r="R115" s="312"/>
      <c r="S115" s="312"/>
      <c r="T115" s="312"/>
      <c r="U115" s="323"/>
      <c r="V115" s="324"/>
      <c r="W115" s="324"/>
      <c r="X115" s="324"/>
      <c r="Y115" s="324"/>
      <c r="Z115" s="324"/>
      <c r="AA115" s="324"/>
      <c r="AB115" s="324"/>
      <c r="AC115" s="324"/>
      <c r="AD115" s="324"/>
      <c r="AE115" s="324"/>
      <c r="AF115" s="324"/>
      <c r="AG115" s="324"/>
      <c r="AH115" s="324"/>
      <c r="AI115" s="324"/>
      <c r="AJ115" s="325"/>
      <c r="AK115" s="312"/>
      <c r="AL115" s="312"/>
      <c r="AM115" s="312"/>
      <c r="AN115" s="312"/>
      <c r="AO115" s="291"/>
      <c r="AP115" s="292"/>
      <c r="AQ115" s="292"/>
      <c r="AR115" s="293"/>
      <c r="AS115" s="125"/>
      <c r="AU115" s="30">
        <f t="shared" si="8"/>
        <v>0</v>
      </c>
      <c r="AV115" s="73">
        <f t="shared" si="9"/>
        <v>0</v>
      </c>
      <c r="AW115" s="73">
        <f t="shared" si="10"/>
        <v>0</v>
      </c>
      <c r="AX115" s="122" t="e">
        <f>VLOOKUP(I115,Tables!$H$25:$I$39,2,FALSE)</f>
        <v>#N/A</v>
      </c>
      <c r="BA115" s="30" t="str">
        <f t="shared" si="11"/>
        <v/>
      </c>
      <c r="BG115">
        <f t="shared" si="12"/>
        <v>0</v>
      </c>
    </row>
    <row r="116" spans="2:59" s="126" customFormat="1" ht="16.5" hidden="1" customHeight="1" x14ac:dyDescent="0.25">
      <c r="B116" s="123"/>
      <c r="C116" s="124">
        <v>96</v>
      </c>
      <c r="D116" s="403"/>
      <c r="E116" s="403"/>
      <c r="F116" s="403"/>
      <c r="G116" s="403"/>
      <c r="H116" s="403"/>
      <c r="I116" s="327"/>
      <c r="J116" s="327"/>
      <c r="K116" s="327"/>
      <c r="L116" s="327"/>
      <c r="M116" s="327"/>
      <c r="N116" s="327"/>
      <c r="O116" s="327"/>
      <c r="P116" s="327"/>
      <c r="Q116" s="312" t="str">
        <f t="shared" si="7"/>
        <v/>
      </c>
      <c r="R116" s="312"/>
      <c r="S116" s="312"/>
      <c r="T116" s="312"/>
      <c r="U116" s="323"/>
      <c r="V116" s="324"/>
      <c r="W116" s="324"/>
      <c r="X116" s="324"/>
      <c r="Y116" s="324"/>
      <c r="Z116" s="324"/>
      <c r="AA116" s="324"/>
      <c r="AB116" s="324"/>
      <c r="AC116" s="324"/>
      <c r="AD116" s="324"/>
      <c r="AE116" s="324"/>
      <c r="AF116" s="324"/>
      <c r="AG116" s="324"/>
      <c r="AH116" s="324"/>
      <c r="AI116" s="324"/>
      <c r="AJ116" s="325"/>
      <c r="AK116" s="312"/>
      <c r="AL116" s="312"/>
      <c r="AM116" s="312"/>
      <c r="AN116" s="312"/>
      <c r="AO116" s="291"/>
      <c r="AP116" s="292"/>
      <c r="AQ116" s="292"/>
      <c r="AR116" s="293"/>
      <c r="AS116" s="125"/>
      <c r="AU116" s="30">
        <f t="shared" si="8"/>
        <v>0</v>
      </c>
      <c r="AV116" s="73">
        <f t="shared" si="9"/>
        <v>0</v>
      </c>
      <c r="AW116" s="73">
        <f t="shared" si="10"/>
        <v>0</v>
      </c>
      <c r="AX116" s="122" t="e">
        <f>VLOOKUP(I116,Tables!$H$25:$I$39,2,FALSE)</f>
        <v>#N/A</v>
      </c>
      <c r="BA116" s="30" t="str">
        <f t="shared" si="11"/>
        <v/>
      </c>
      <c r="BG116">
        <f t="shared" si="12"/>
        <v>0</v>
      </c>
    </row>
    <row r="117" spans="2:59" s="126" customFormat="1" ht="16.5" hidden="1" customHeight="1" x14ac:dyDescent="0.25">
      <c r="B117" s="123"/>
      <c r="C117" s="124">
        <v>97</v>
      </c>
      <c r="D117" s="403"/>
      <c r="E117" s="403"/>
      <c r="F117" s="403"/>
      <c r="G117" s="403"/>
      <c r="H117" s="403"/>
      <c r="I117" s="327"/>
      <c r="J117" s="327"/>
      <c r="K117" s="327"/>
      <c r="L117" s="327"/>
      <c r="M117" s="327"/>
      <c r="N117" s="327"/>
      <c r="O117" s="327"/>
      <c r="P117" s="327"/>
      <c r="Q117" s="312" t="str">
        <f t="shared" si="7"/>
        <v/>
      </c>
      <c r="R117" s="312"/>
      <c r="S117" s="312"/>
      <c r="T117" s="312"/>
      <c r="U117" s="323"/>
      <c r="V117" s="324"/>
      <c r="W117" s="324"/>
      <c r="X117" s="324"/>
      <c r="Y117" s="324"/>
      <c r="Z117" s="324"/>
      <c r="AA117" s="324"/>
      <c r="AB117" s="324"/>
      <c r="AC117" s="324"/>
      <c r="AD117" s="324"/>
      <c r="AE117" s="324"/>
      <c r="AF117" s="324"/>
      <c r="AG117" s="324"/>
      <c r="AH117" s="324"/>
      <c r="AI117" s="324"/>
      <c r="AJ117" s="325"/>
      <c r="AK117" s="312"/>
      <c r="AL117" s="312"/>
      <c r="AM117" s="312"/>
      <c r="AN117" s="312"/>
      <c r="AO117" s="291"/>
      <c r="AP117" s="292"/>
      <c r="AQ117" s="292"/>
      <c r="AR117" s="293"/>
      <c r="AS117" s="125"/>
      <c r="AU117" s="30">
        <f t="shared" si="8"/>
        <v>0</v>
      </c>
      <c r="AV117" s="73">
        <f t="shared" si="9"/>
        <v>0</v>
      </c>
      <c r="AW117" s="73">
        <f t="shared" si="10"/>
        <v>0</v>
      </c>
      <c r="AX117" s="122" t="e">
        <f>VLOOKUP(I117,Tables!$H$25:$I$39,2,FALSE)</f>
        <v>#N/A</v>
      </c>
      <c r="BA117" s="30" t="str">
        <f t="shared" si="11"/>
        <v/>
      </c>
      <c r="BG117">
        <f t="shared" si="12"/>
        <v>0</v>
      </c>
    </row>
    <row r="118" spans="2:59" s="126" customFormat="1" ht="16.5" hidden="1" customHeight="1" x14ac:dyDescent="0.25">
      <c r="B118" s="123"/>
      <c r="C118" s="124">
        <v>98</v>
      </c>
      <c r="D118" s="403"/>
      <c r="E118" s="403"/>
      <c r="F118" s="403"/>
      <c r="G118" s="403"/>
      <c r="H118" s="403"/>
      <c r="I118" s="327"/>
      <c r="J118" s="327"/>
      <c r="K118" s="327"/>
      <c r="L118" s="327"/>
      <c r="M118" s="327"/>
      <c r="N118" s="327"/>
      <c r="O118" s="327"/>
      <c r="P118" s="327"/>
      <c r="Q118" s="312" t="str">
        <f t="shared" si="7"/>
        <v/>
      </c>
      <c r="R118" s="312"/>
      <c r="S118" s="312"/>
      <c r="T118" s="312"/>
      <c r="U118" s="323"/>
      <c r="V118" s="324"/>
      <c r="W118" s="324"/>
      <c r="X118" s="324"/>
      <c r="Y118" s="324"/>
      <c r="Z118" s="324"/>
      <c r="AA118" s="324"/>
      <c r="AB118" s="324"/>
      <c r="AC118" s="324"/>
      <c r="AD118" s="324"/>
      <c r="AE118" s="324"/>
      <c r="AF118" s="324"/>
      <c r="AG118" s="324"/>
      <c r="AH118" s="324"/>
      <c r="AI118" s="324"/>
      <c r="AJ118" s="325"/>
      <c r="AK118" s="312"/>
      <c r="AL118" s="312"/>
      <c r="AM118" s="312"/>
      <c r="AN118" s="312"/>
      <c r="AO118" s="291"/>
      <c r="AP118" s="292"/>
      <c r="AQ118" s="292"/>
      <c r="AR118" s="293"/>
      <c r="AS118" s="125"/>
      <c r="AU118" s="30">
        <f t="shared" si="8"/>
        <v>0</v>
      </c>
      <c r="AV118" s="73">
        <f t="shared" si="9"/>
        <v>0</v>
      </c>
      <c r="AW118" s="73">
        <f t="shared" si="10"/>
        <v>0</v>
      </c>
      <c r="AX118" s="122" t="e">
        <f>VLOOKUP(I118,Tables!$H$25:$I$39,2,FALSE)</f>
        <v>#N/A</v>
      </c>
      <c r="BA118" s="30" t="str">
        <f t="shared" si="11"/>
        <v/>
      </c>
      <c r="BG118">
        <f t="shared" si="12"/>
        <v>0</v>
      </c>
    </row>
    <row r="119" spans="2:59" s="30" customFormat="1" ht="16.5" hidden="1" customHeight="1" x14ac:dyDescent="0.25">
      <c r="B119" s="72"/>
      <c r="C119" s="92">
        <v>99</v>
      </c>
      <c r="D119" s="403"/>
      <c r="E119" s="403"/>
      <c r="F119" s="403"/>
      <c r="G119" s="403"/>
      <c r="H119" s="403"/>
      <c r="I119" s="327"/>
      <c r="J119" s="327"/>
      <c r="K119" s="327"/>
      <c r="L119" s="327"/>
      <c r="M119" s="327"/>
      <c r="N119" s="327"/>
      <c r="O119" s="327"/>
      <c r="P119" s="327"/>
      <c r="Q119" s="312" t="str">
        <f t="shared" si="7"/>
        <v/>
      </c>
      <c r="R119" s="312"/>
      <c r="S119" s="312"/>
      <c r="T119" s="312"/>
      <c r="U119" s="323"/>
      <c r="V119" s="324"/>
      <c r="W119" s="324"/>
      <c r="X119" s="324"/>
      <c r="Y119" s="324"/>
      <c r="Z119" s="324"/>
      <c r="AA119" s="324"/>
      <c r="AB119" s="324"/>
      <c r="AC119" s="324"/>
      <c r="AD119" s="324"/>
      <c r="AE119" s="324"/>
      <c r="AF119" s="324"/>
      <c r="AG119" s="324"/>
      <c r="AH119" s="324"/>
      <c r="AI119" s="324"/>
      <c r="AJ119" s="325"/>
      <c r="AK119" s="312"/>
      <c r="AL119" s="312"/>
      <c r="AM119" s="312"/>
      <c r="AN119" s="312"/>
      <c r="AO119" s="291"/>
      <c r="AP119" s="292"/>
      <c r="AQ119" s="292"/>
      <c r="AR119" s="293"/>
      <c r="AS119" s="58"/>
      <c r="AU119" s="30">
        <f t="shared" si="8"/>
        <v>0</v>
      </c>
      <c r="AV119" s="73">
        <f t="shared" si="9"/>
        <v>0</v>
      </c>
      <c r="AW119" s="73">
        <f t="shared" si="10"/>
        <v>0</v>
      </c>
      <c r="AX119" s="122" t="e">
        <f>VLOOKUP(I119,Tables!$H$25:$I$39,2,FALSE)</f>
        <v>#N/A</v>
      </c>
      <c r="BA119" s="30" t="str">
        <f t="shared" si="11"/>
        <v/>
      </c>
      <c r="BG119">
        <f t="shared" si="12"/>
        <v>0</v>
      </c>
    </row>
    <row r="120" spans="2:59" s="30" customFormat="1" ht="16.5" customHeight="1" x14ac:dyDescent="0.25">
      <c r="B120" s="72"/>
      <c r="C120" s="59"/>
      <c r="D120" s="59"/>
      <c r="E120" s="59"/>
      <c r="F120" s="59"/>
      <c r="G120" s="59"/>
      <c r="H120" s="59"/>
      <c r="I120" s="72"/>
      <c r="J120" s="72"/>
      <c r="K120" s="72"/>
      <c r="L120" s="72"/>
      <c r="M120" s="72"/>
      <c r="N120" s="72"/>
      <c r="O120" s="72"/>
      <c r="P120" s="72"/>
      <c r="Q120" s="72"/>
      <c r="R120" s="72"/>
      <c r="S120" s="72"/>
      <c r="T120" s="72"/>
      <c r="U120" s="123"/>
      <c r="V120" s="208"/>
      <c r="W120" s="208"/>
      <c r="X120" s="208"/>
      <c r="Y120" s="208"/>
      <c r="Z120" s="208"/>
      <c r="AA120" s="123"/>
      <c r="AB120" s="123"/>
      <c r="AC120" s="123"/>
      <c r="AD120" s="123"/>
      <c r="AE120" s="123"/>
      <c r="AF120" s="123"/>
      <c r="AG120" s="123"/>
      <c r="AH120" s="123"/>
      <c r="AI120" s="123"/>
      <c r="AJ120" s="123"/>
      <c r="AK120" s="72"/>
      <c r="AL120" s="72"/>
      <c r="AM120" s="72"/>
      <c r="AN120" s="72"/>
      <c r="AO120" s="123"/>
      <c r="AP120" s="123"/>
      <c r="AQ120" s="123"/>
      <c r="AR120" s="123"/>
      <c r="AS120" s="72"/>
    </row>
    <row r="121" spans="2:59" s="30" customFormat="1" ht="16.5" customHeight="1" x14ac:dyDescent="0.25">
      <c r="B121" s="72"/>
      <c r="C121" s="59"/>
      <c r="D121" s="59"/>
      <c r="E121" s="59"/>
      <c r="F121" s="59"/>
      <c r="G121" s="59"/>
      <c r="H121" s="59"/>
      <c r="I121" s="72"/>
      <c r="J121" s="72"/>
      <c r="K121" s="72"/>
      <c r="L121" s="72"/>
      <c r="M121" s="72"/>
      <c r="N121" s="72"/>
      <c r="O121" s="72"/>
      <c r="P121" s="72"/>
      <c r="Q121" s="72"/>
      <c r="R121" s="72"/>
      <c r="S121" s="72"/>
      <c r="T121" s="72"/>
      <c r="U121" s="123"/>
      <c r="V121" s="208"/>
      <c r="W121" s="208"/>
      <c r="X121" s="208"/>
      <c r="Y121" s="208"/>
      <c r="Z121" s="208"/>
      <c r="AA121" s="123"/>
      <c r="AB121" s="123"/>
      <c r="AC121" s="123"/>
      <c r="AD121" s="123"/>
      <c r="AE121" s="123"/>
      <c r="AF121" s="123"/>
      <c r="AG121" s="123"/>
      <c r="AH121" s="123"/>
      <c r="AI121" s="123"/>
      <c r="AJ121" s="123"/>
      <c r="AK121" s="72"/>
      <c r="AL121" s="72"/>
      <c r="AM121" s="72"/>
      <c r="AN121" s="72"/>
      <c r="AO121" s="123"/>
      <c r="AP121" s="123"/>
      <c r="AQ121" s="123"/>
      <c r="AR121" s="123"/>
      <c r="AS121" s="72"/>
    </row>
    <row r="122" spans="2:59" s="33" customFormat="1" ht="3.75" customHeight="1" x14ac:dyDescent="0.25">
      <c r="C122" s="35"/>
      <c r="D122" s="35"/>
      <c r="E122" s="35"/>
      <c r="F122" s="35"/>
      <c r="G122" s="35"/>
      <c r="H122" s="35"/>
      <c r="I122" s="31"/>
      <c r="J122" s="31"/>
      <c r="K122" s="31"/>
      <c r="L122" s="31"/>
      <c r="M122" s="31"/>
      <c r="N122" s="31"/>
      <c r="O122" s="31"/>
      <c r="P122" s="31"/>
      <c r="Q122" s="31"/>
      <c r="R122" s="31"/>
      <c r="S122" s="31"/>
      <c r="T122" s="31"/>
      <c r="U122" s="31"/>
      <c r="V122" s="49"/>
      <c r="W122" s="49"/>
      <c r="X122" s="49"/>
      <c r="Y122" s="49"/>
      <c r="Z122" s="49"/>
      <c r="AA122" s="31"/>
      <c r="AB122" s="31"/>
      <c r="AD122" s="31"/>
      <c r="AE122" s="31"/>
      <c r="AF122" s="31"/>
    </row>
    <row r="123" spans="2:59" s="30" customFormat="1" ht="7.5" customHeight="1" x14ac:dyDescent="0.25">
      <c r="B123" s="93"/>
      <c r="C123" s="93"/>
      <c r="D123" s="93"/>
      <c r="E123" s="93"/>
      <c r="F123" s="93"/>
      <c r="G123" s="93"/>
      <c r="H123" s="93"/>
      <c r="I123" s="93"/>
      <c r="J123" s="93"/>
      <c r="K123" s="93"/>
      <c r="L123" s="93"/>
      <c r="M123" s="93"/>
      <c r="N123" s="93"/>
      <c r="O123" s="212"/>
      <c r="P123" s="212"/>
      <c r="Q123" s="212"/>
      <c r="R123" s="212"/>
      <c r="S123" s="93"/>
      <c r="T123" s="93"/>
      <c r="U123" s="93"/>
      <c r="V123" s="93"/>
      <c r="W123" s="93"/>
      <c r="X123" s="93"/>
      <c r="Y123" s="93"/>
      <c r="Z123" s="93"/>
      <c r="AA123" s="93"/>
      <c r="AB123" s="93"/>
      <c r="AC123" s="93"/>
      <c r="AD123" s="93"/>
      <c r="AE123" s="93"/>
      <c r="AF123" s="93"/>
      <c r="AG123" s="93"/>
      <c r="AH123" s="93"/>
      <c r="AI123" s="93"/>
      <c r="AJ123" s="93"/>
      <c r="AK123" s="93"/>
      <c r="AL123" s="93"/>
      <c r="AM123" s="93"/>
      <c r="AN123" s="93"/>
      <c r="AO123" s="93"/>
      <c r="AP123" s="93"/>
      <c r="AQ123" s="93"/>
      <c r="AR123" s="93"/>
      <c r="AS123" s="93"/>
    </row>
    <row r="124" spans="2:59" s="131" customFormat="1" ht="22.5" customHeight="1" x14ac:dyDescent="0.25">
      <c r="B124" s="213"/>
      <c r="C124" s="368" t="s">
        <v>127</v>
      </c>
      <c r="D124" s="368"/>
      <c r="E124" s="368"/>
      <c r="F124" s="368"/>
      <c r="G124" s="368"/>
      <c r="H124" s="368"/>
      <c r="I124" s="368"/>
      <c r="J124" s="368"/>
      <c r="K124" s="368"/>
      <c r="L124" s="368"/>
      <c r="M124" s="368"/>
      <c r="N124" s="368"/>
      <c r="O124" s="368"/>
      <c r="P124" s="368"/>
      <c r="Q124" s="368"/>
      <c r="R124" s="368"/>
      <c r="S124" s="368"/>
      <c r="T124" s="368"/>
      <c r="U124" s="368"/>
      <c r="V124" s="368"/>
      <c r="W124" s="368"/>
      <c r="X124" s="368"/>
      <c r="Y124" s="368"/>
      <c r="Z124" s="368"/>
      <c r="AA124" s="368"/>
      <c r="AB124" s="368"/>
      <c r="AC124" s="368"/>
      <c r="AD124" s="368"/>
      <c r="AE124" s="368"/>
      <c r="AF124" s="368"/>
      <c r="AG124" s="368"/>
      <c r="AH124" s="368"/>
      <c r="AI124" s="368"/>
      <c r="AJ124" s="368"/>
      <c r="AK124" s="368"/>
      <c r="AL124" s="368"/>
      <c r="AM124" s="368"/>
      <c r="AN124" s="368"/>
      <c r="AO124" s="368"/>
      <c r="AP124" s="368"/>
      <c r="AQ124" s="368"/>
      <c r="AR124" s="368"/>
      <c r="AS124" s="213"/>
    </row>
    <row r="125" spans="2:59" s="131" customFormat="1" ht="15" customHeight="1" x14ac:dyDescent="0.25">
      <c r="B125" s="213"/>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c r="AA125" s="214"/>
      <c r="AB125" s="214"/>
      <c r="AC125" s="214"/>
      <c r="AD125" s="214"/>
      <c r="AE125" s="214"/>
      <c r="AF125" s="214"/>
      <c r="AG125" s="214"/>
      <c r="AH125" s="214"/>
      <c r="AI125" s="214"/>
      <c r="AJ125" s="214"/>
      <c r="AK125" s="214"/>
      <c r="AL125" s="214"/>
      <c r="AM125" s="214"/>
      <c r="AN125" s="214"/>
      <c r="AO125" s="214"/>
      <c r="AP125" s="214"/>
      <c r="AQ125" s="214"/>
      <c r="AR125" s="214"/>
      <c r="AS125" s="213"/>
    </row>
    <row r="126" spans="2:59" s="30" customFormat="1" ht="18.75" customHeight="1" x14ac:dyDescent="0.25">
      <c r="B126" s="93"/>
      <c r="C126" s="360" t="s">
        <v>125</v>
      </c>
      <c r="D126" s="360"/>
      <c r="E126" s="360"/>
      <c r="F126" s="360"/>
      <c r="G126" s="360"/>
      <c r="H126" s="360"/>
      <c r="I126" s="360"/>
      <c r="J126" s="215"/>
      <c r="K126" s="215"/>
      <c r="L126" s="216"/>
      <c r="M126" s="216"/>
      <c r="N126" s="216"/>
      <c r="O126" s="216"/>
      <c r="P126" s="216"/>
      <c r="Q126" s="216"/>
      <c r="R126" s="216"/>
      <c r="S126" s="216"/>
      <c r="T126" s="216"/>
      <c r="U126" s="216"/>
      <c r="V126" s="216"/>
      <c r="W126" s="216"/>
      <c r="X126" s="216"/>
      <c r="Y126" s="217"/>
      <c r="Z126" s="217"/>
      <c r="AA126" s="217"/>
      <c r="AB126" s="217"/>
      <c r="AC126" s="217"/>
      <c r="AD126" s="217"/>
      <c r="AE126" s="91"/>
      <c r="AF126" s="91"/>
      <c r="AG126" s="218"/>
      <c r="AH126" s="93"/>
      <c r="AI126" s="219"/>
      <c r="AJ126" s="219"/>
      <c r="AK126" s="219"/>
      <c r="AL126" s="219"/>
      <c r="AM126" s="219"/>
      <c r="AN126" s="220"/>
      <c r="AO126" s="313">
        <f>SUM(AO21:AR119)</f>
        <v>2265500</v>
      </c>
      <c r="AP126" s="313"/>
      <c r="AQ126" s="313"/>
      <c r="AR126" s="313"/>
      <c r="AS126" s="93"/>
      <c r="AV126" s="30" t="s">
        <v>347</v>
      </c>
      <c r="AW126" s="30" t="s">
        <v>348</v>
      </c>
    </row>
    <row r="127" spans="2:59" s="30" customFormat="1" ht="22.5" customHeight="1" x14ac:dyDescent="0.25">
      <c r="B127" s="93"/>
      <c r="C127" s="404" t="s">
        <v>117</v>
      </c>
      <c r="D127" s="404"/>
      <c r="E127" s="404"/>
      <c r="F127" s="404"/>
      <c r="G127" s="404"/>
      <c r="H127" s="404"/>
      <c r="I127" s="405"/>
      <c r="J127" s="427" t="s">
        <v>115</v>
      </c>
      <c r="K127" s="427"/>
      <c r="L127" s="91"/>
      <c r="M127" s="91"/>
      <c r="N127" s="91"/>
      <c r="O127" s="91"/>
      <c r="P127" s="91"/>
      <c r="Q127" s="91"/>
      <c r="R127" s="221"/>
      <c r="S127" s="221"/>
      <c r="T127" s="221"/>
      <c r="U127" s="221"/>
      <c r="V127" s="221"/>
      <c r="W127" s="221"/>
      <c r="X127" s="221"/>
      <c r="Y127" s="221"/>
      <c r="Z127" s="221"/>
      <c r="AA127" s="221"/>
      <c r="AB127" s="221"/>
      <c r="AC127" s="221"/>
      <c r="AD127" s="221"/>
      <c r="AE127" s="221"/>
      <c r="AF127" s="221"/>
      <c r="AG127" s="221"/>
      <c r="AH127" s="221"/>
      <c r="AI127" s="221"/>
      <c r="AJ127" s="221"/>
      <c r="AK127" s="221"/>
      <c r="AL127" s="221"/>
      <c r="AM127" s="221"/>
      <c r="AN127" s="91"/>
      <c r="AO127" s="222"/>
      <c r="AP127" s="222"/>
      <c r="AQ127" s="222"/>
      <c r="AR127" s="222"/>
      <c r="AS127" s="93"/>
      <c r="AV127" s="30">
        <f>SUMIFS(AO21:AO119,I21:I119,"Water Conservation")</f>
        <v>410500</v>
      </c>
      <c r="AW127" s="204">
        <f>$AO$126-$AV$127</f>
        <v>1855000</v>
      </c>
    </row>
    <row r="128" spans="2:59" s="30" customFormat="1" ht="3.75" customHeight="1" x14ac:dyDescent="0.25">
      <c r="B128" s="93"/>
      <c r="C128" s="216"/>
      <c r="D128" s="223"/>
      <c r="E128" s="223"/>
      <c r="F128" s="223"/>
      <c r="G128" s="223"/>
      <c r="H128" s="223"/>
      <c r="I128" s="224"/>
      <c r="J128" s="215"/>
      <c r="K128" s="215"/>
      <c r="L128" s="216"/>
      <c r="M128" s="216"/>
      <c r="N128" s="216"/>
      <c r="O128" s="216"/>
      <c r="P128" s="216"/>
      <c r="Q128" s="216"/>
      <c r="R128" s="216"/>
      <c r="S128" s="216"/>
      <c r="T128" s="216"/>
      <c r="U128" s="216"/>
      <c r="V128" s="216"/>
      <c r="W128" s="216"/>
      <c r="X128" s="216"/>
      <c r="Y128" s="217"/>
      <c r="Z128" s="217"/>
      <c r="AA128" s="217"/>
      <c r="AB128" s="217"/>
      <c r="AC128" s="217"/>
      <c r="AD128" s="217"/>
      <c r="AE128" s="91"/>
      <c r="AF128" s="91"/>
      <c r="AG128" s="218"/>
      <c r="AH128" s="93"/>
      <c r="AI128" s="219"/>
      <c r="AJ128" s="219"/>
      <c r="AK128" s="219"/>
      <c r="AL128" s="219"/>
      <c r="AM128" s="219"/>
      <c r="AN128" s="220"/>
      <c r="AO128" s="225"/>
      <c r="AP128" s="225"/>
      <c r="AQ128" s="225"/>
      <c r="AR128" s="225"/>
      <c r="AS128" s="93"/>
    </row>
    <row r="129" spans="2:49" s="30" customFormat="1" ht="18.75" customHeight="1" x14ac:dyDescent="0.25">
      <c r="B129" s="93"/>
      <c r="C129" s="366" t="s">
        <v>118</v>
      </c>
      <c r="D129" s="366"/>
      <c r="E129" s="366"/>
      <c r="F129" s="366"/>
      <c r="G129" s="366"/>
      <c r="H129" s="366"/>
      <c r="I129" s="367"/>
      <c r="J129" s="359">
        <v>0</v>
      </c>
      <c r="K129" s="359"/>
      <c r="L129" s="216"/>
      <c r="M129" s="91"/>
      <c r="N129" s="91"/>
      <c r="O129" s="91"/>
      <c r="P129" s="91"/>
      <c r="Q129" s="216"/>
      <c r="R129" s="216"/>
      <c r="S129" s="216"/>
      <c r="T129" s="216"/>
      <c r="U129" s="216"/>
      <c r="V129" s="216"/>
      <c r="W129" s="216"/>
      <c r="X129" s="216"/>
      <c r="Y129" s="91"/>
      <c r="Z129" s="91"/>
      <c r="AA129" s="226"/>
      <c r="AB129" s="218"/>
      <c r="AC129" s="91"/>
      <c r="AD129" s="91"/>
      <c r="AE129" s="91"/>
      <c r="AF129" s="91"/>
      <c r="AG129" s="91"/>
      <c r="AH129" s="137"/>
      <c r="AI129" s="137"/>
      <c r="AJ129" s="91"/>
      <c r="AK129" s="137"/>
      <c r="AL129" s="91"/>
      <c r="AM129" s="91"/>
      <c r="AN129" s="93"/>
      <c r="AO129" s="313">
        <f>AO126*J129</f>
        <v>0</v>
      </c>
      <c r="AP129" s="313"/>
      <c r="AQ129" s="313"/>
      <c r="AR129" s="313"/>
      <c r="AS129" s="93"/>
      <c r="AV129" s="30">
        <f>AV127+(AV127*SIOH)+AV127*Design</f>
        <v>410500</v>
      </c>
      <c r="AW129" s="205">
        <f>AW127+(AW127*SIOH)+AW127*Design</f>
        <v>1855000</v>
      </c>
    </row>
    <row r="130" spans="2:49" s="30" customFormat="1" ht="18.75" customHeight="1" x14ac:dyDescent="0.25">
      <c r="B130" s="93"/>
      <c r="C130" s="366" t="s">
        <v>119</v>
      </c>
      <c r="D130" s="366"/>
      <c r="E130" s="366"/>
      <c r="F130" s="366"/>
      <c r="G130" s="366"/>
      <c r="H130" s="366"/>
      <c r="I130" s="367"/>
      <c r="J130" s="359">
        <v>0</v>
      </c>
      <c r="K130" s="359"/>
      <c r="L130" s="216"/>
      <c r="M130" s="91"/>
      <c r="N130" s="91"/>
      <c r="O130" s="91"/>
      <c r="P130" s="91"/>
      <c r="Q130" s="216"/>
      <c r="R130" s="216"/>
      <c r="S130" s="216"/>
      <c r="T130" s="216"/>
      <c r="U130" s="216"/>
      <c r="V130" s="216"/>
      <c r="W130" s="216"/>
      <c r="X130" s="216"/>
      <c r="Y130" s="91"/>
      <c r="Z130" s="91"/>
      <c r="AA130" s="226"/>
      <c r="AB130" s="218"/>
      <c r="AC130" s="91"/>
      <c r="AD130" s="91"/>
      <c r="AE130" s="91"/>
      <c r="AF130" s="91"/>
      <c r="AG130" s="91"/>
      <c r="AH130" s="137"/>
      <c r="AI130" s="137"/>
      <c r="AJ130" s="91"/>
      <c r="AK130" s="137"/>
      <c r="AL130" s="91"/>
      <c r="AM130" s="91"/>
      <c r="AN130" s="93"/>
      <c r="AO130" s="313">
        <f>AO126*J130</f>
        <v>0</v>
      </c>
      <c r="AP130" s="313"/>
      <c r="AQ130" s="313"/>
      <c r="AR130" s="313"/>
      <c r="AS130" s="93"/>
    </row>
    <row r="131" spans="2:49" s="30" customFormat="1" ht="15" customHeight="1" x14ac:dyDescent="0.25">
      <c r="B131" s="93"/>
      <c r="C131" s="227"/>
      <c r="D131" s="228"/>
      <c r="E131" s="228"/>
      <c r="F131" s="228"/>
      <c r="G131" s="228"/>
      <c r="H131" s="228"/>
      <c r="I131" s="228"/>
      <c r="J131" s="227"/>
      <c r="K131" s="227"/>
      <c r="L131" s="227"/>
      <c r="M131" s="227"/>
      <c r="N131" s="227"/>
      <c r="O131" s="227"/>
      <c r="P131" s="227"/>
      <c r="Q131" s="227"/>
      <c r="R131" s="227"/>
      <c r="S131" s="227"/>
      <c r="T131" s="227"/>
      <c r="U131" s="227"/>
      <c r="V131" s="227"/>
      <c r="W131" s="227"/>
      <c r="X131" s="227"/>
      <c r="Y131" s="229"/>
      <c r="Z131" s="229"/>
      <c r="AA131" s="230"/>
      <c r="AB131" s="231"/>
      <c r="AC131" s="231"/>
      <c r="AD131" s="231"/>
      <c r="AE131" s="231"/>
      <c r="AF131" s="231"/>
      <c r="AG131" s="231"/>
      <c r="AH131" s="229"/>
      <c r="AI131" s="428"/>
      <c r="AJ131" s="428"/>
      <c r="AK131" s="428"/>
      <c r="AL131" s="428"/>
      <c r="AM131" s="428"/>
      <c r="AN131" s="232"/>
      <c r="AO131" s="230"/>
      <c r="AP131" s="230"/>
      <c r="AQ131" s="230"/>
      <c r="AR131" s="230"/>
      <c r="AS131" s="93"/>
    </row>
    <row r="132" spans="2:49" s="30" customFormat="1" ht="3.75" customHeight="1" x14ac:dyDescent="0.25">
      <c r="B132" s="93"/>
      <c r="C132" s="233"/>
      <c r="D132" s="234"/>
      <c r="E132" s="234"/>
      <c r="F132" s="234"/>
      <c r="G132" s="234"/>
      <c r="H132" s="234"/>
      <c r="I132" s="234"/>
      <c r="J132" s="233"/>
      <c r="K132" s="233"/>
      <c r="L132" s="233"/>
      <c r="M132" s="233"/>
      <c r="N132" s="233"/>
      <c r="O132" s="233"/>
      <c r="P132" s="233"/>
      <c r="Q132" s="233"/>
      <c r="R132" s="233"/>
      <c r="S132" s="233"/>
      <c r="T132" s="233"/>
      <c r="U132" s="233"/>
      <c r="V132" s="233"/>
      <c r="W132" s="233"/>
      <c r="X132" s="233"/>
      <c r="Y132" s="235"/>
      <c r="Z132" s="235"/>
      <c r="AA132" s="236"/>
      <c r="AB132" s="237"/>
      <c r="AC132" s="237"/>
      <c r="AD132" s="237"/>
      <c r="AE132" s="237"/>
      <c r="AF132" s="237"/>
      <c r="AG132" s="237"/>
      <c r="AH132" s="235"/>
      <c r="AI132" s="317"/>
      <c r="AJ132" s="317"/>
      <c r="AK132" s="317"/>
      <c r="AL132" s="317"/>
      <c r="AM132" s="317"/>
      <c r="AN132" s="238"/>
      <c r="AO132" s="236"/>
      <c r="AP132" s="236"/>
      <c r="AQ132" s="236"/>
      <c r="AR132" s="236"/>
      <c r="AS132" s="93"/>
    </row>
    <row r="133" spans="2:49" s="30" customFormat="1" ht="33.75" customHeight="1" x14ac:dyDescent="0.25">
      <c r="B133" s="93"/>
      <c r="C133" s="365" t="s">
        <v>120</v>
      </c>
      <c r="D133" s="365"/>
      <c r="E133" s="365"/>
      <c r="F133" s="365"/>
      <c r="G133" s="365"/>
      <c r="H133" s="365"/>
      <c r="I133" s="365"/>
      <c r="J133" s="289"/>
      <c r="K133" s="289"/>
      <c r="L133" s="289"/>
      <c r="M133" s="289"/>
      <c r="N133" s="289"/>
      <c r="O133" s="289"/>
      <c r="P133" s="289"/>
      <c r="Q133" s="289"/>
      <c r="R133" s="289"/>
      <c r="S133" s="289"/>
      <c r="T133" s="289"/>
      <c r="U133" s="289"/>
      <c r="V133" s="289"/>
      <c r="W133" s="289"/>
      <c r="X133" s="289"/>
      <c r="Y133" s="289"/>
      <c r="Z133" s="289"/>
      <c r="AA133" s="289"/>
      <c r="AB133" s="289"/>
      <c r="AC133" s="289"/>
      <c r="AD133" s="289"/>
      <c r="AE133" s="289"/>
      <c r="AF133" s="289"/>
      <c r="AG133" s="289"/>
      <c r="AH133" s="289"/>
      <c r="AI133" s="289"/>
      <c r="AJ133" s="289"/>
      <c r="AK133" s="289"/>
      <c r="AL133" s="289"/>
      <c r="AM133" s="289"/>
      <c r="AN133" s="384">
        <f>SUM(AO126,AO129:AR130)</f>
        <v>2265500</v>
      </c>
      <c r="AO133" s="384"/>
      <c r="AP133" s="384"/>
      <c r="AQ133" s="384"/>
      <c r="AR133" s="384"/>
      <c r="AS133" s="93"/>
    </row>
    <row r="134" spans="2:49" s="30" customFormat="1" ht="22.5" customHeight="1" x14ac:dyDescent="0.25">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93"/>
      <c r="AF134" s="93"/>
      <c r="AG134" s="93"/>
      <c r="AH134" s="93"/>
      <c r="AI134" s="93"/>
      <c r="AJ134" s="93"/>
      <c r="AK134" s="93"/>
      <c r="AL134" s="93"/>
      <c r="AM134" s="93"/>
      <c r="AN134" s="93"/>
      <c r="AO134" s="93"/>
      <c r="AP134" s="93"/>
      <c r="AQ134" s="93"/>
      <c r="AR134" s="93"/>
      <c r="AS134" s="93"/>
    </row>
    <row r="135" spans="2:49" s="33" customFormat="1" ht="3.75" customHeight="1" x14ac:dyDescent="0.25">
      <c r="C135" s="35"/>
      <c r="D135" s="35"/>
      <c r="E135" s="35"/>
      <c r="F135" s="35"/>
      <c r="G135" s="35"/>
      <c r="H135" s="35"/>
      <c r="I135" s="31"/>
      <c r="J135" s="31"/>
      <c r="K135" s="31"/>
      <c r="L135" s="31"/>
      <c r="M135" s="31"/>
      <c r="N135" s="31"/>
      <c r="O135" s="31"/>
      <c r="P135" s="31"/>
      <c r="Q135" s="31"/>
      <c r="R135" s="31"/>
      <c r="S135" s="31"/>
      <c r="T135" s="31"/>
      <c r="U135" s="31"/>
      <c r="V135" s="49"/>
      <c r="W135" s="49"/>
      <c r="X135" s="49"/>
      <c r="Y135" s="49"/>
      <c r="Z135" s="49"/>
      <c r="AA135" s="31"/>
      <c r="AB135" s="31"/>
      <c r="AD135" s="31"/>
      <c r="AE135" s="31"/>
      <c r="AF135" s="31"/>
    </row>
    <row r="136" spans="2:49" s="33" customFormat="1" ht="7.5" customHeight="1" x14ac:dyDescent="0.25">
      <c r="B136" s="239"/>
      <c r="C136" s="240"/>
      <c r="D136" s="240"/>
      <c r="E136" s="240"/>
      <c r="F136" s="240"/>
      <c r="G136" s="240"/>
      <c r="H136" s="240"/>
      <c r="I136" s="241"/>
      <c r="J136" s="241"/>
      <c r="K136" s="241"/>
      <c r="L136" s="241"/>
      <c r="M136" s="241"/>
      <c r="N136" s="241"/>
      <c r="O136" s="241"/>
      <c r="P136" s="241"/>
      <c r="Q136" s="241"/>
      <c r="R136" s="241"/>
      <c r="S136" s="241"/>
      <c r="T136" s="241"/>
      <c r="U136" s="241"/>
      <c r="V136" s="242"/>
      <c r="W136" s="242"/>
      <c r="X136" s="242"/>
      <c r="Y136" s="242"/>
      <c r="Z136" s="242"/>
      <c r="AA136" s="241"/>
      <c r="AB136" s="241"/>
      <c r="AC136" s="239"/>
      <c r="AD136" s="241"/>
      <c r="AE136" s="241"/>
      <c r="AF136" s="241"/>
      <c r="AG136" s="239"/>
      <c r="AH136" s="239"/>
      <c r="AI136" s="239"/>
      <c r="AJ136" s="239"/>
      <c r="AK136" s="239"/>
      <c r="AL136" s="239"/>
      <c r="AM136" s="239"/>
      <c r="AN136" s="239"/>
      <c r="AO136" s="239"/>
      <c r="AP136" s="239"/>
      <c r="AQ136" s="239"/>
      <c r="AR136" s="239"/>
      <c r="AS136" s="239"/>
    </row>
    <row r="137" spans="2:49" s="33" customFormat="1" ht="22.5" customHeight="1" x14ac:dyDescent="0.35">
      <c r="B137" s="239"/>
      <c r="C137" s="429" t="s">
        <v>197</v>
      </c>
      <c r="D137" s="429"/>
      <c r="E137" s="429"/>
      <c r="F137" s="429"/>
      <c r="G137" s="429"/>
      <c r="H137" s="429"/>
      <c r="I137" s="429"/>
      <c r="J137" s="429"/>
      <c r="K137" s="429"/>
      <c r="L137" s="429"/>
      <c r="M137" s="429"/>
      <c r="N137" s="429"/>
      <c r="O137" s="429"/>
      <c r="P137" s="429"/>
      <c r="Q137" s="429"/>
      <c r="R137" s="429"/>
      <c r="S137" s="243"/>
      <c r="T137" s="243"/>
      <c r="U137" s="243"/>
      <c r="V137" s="243"/>
      <c r="W137" s="243"/>
      <c r="X137" s="243"/>
      <c r="Y137" s="243"/>
      <c r="Z137" s="243"/>
      <c r="AA137" s="244"/>
      <c r="AB137" s="244"/>
      <c r="AC137" s="244"/>
      <c r="AD137" s="244"/>
      <c r="AE137" s="244"/>
      <c r="AF137" s="239"/>
      <c r="AG137" s="239"/>
      <c r="AH137" s="239"/>
      <c r="AI137" s="239"/>
      <c r="AJ137" s="239"/>
      <c r="AK137" s="239"/>
      <c r="AL137" s="239"/>
      <c r="AM137" s="239"/>
      <c r="AN137" s="239"/>
      <c r="AO137" s="239"/>
      <c r="AP137" s="239"/>
      <c r="AQ137" s="239"/>
      <c r="AR137" s="239"/>
      <c r="AS137" s="239"/>
    </row>
    <row r="138" spans="2:49" s="33" customFormat="1" ht="15" customHeight="1" x14ac:dyDescent="0.25">
      <c r="B138" s="239"/>
      <c r="C138" s="245"/>
      <c r="D138" s="245"/>
      <c r="E138" s="245"/>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c r="AF138" s="239"/>
      <c r="AG138" s="239"/>
      <c r="AH138" s="239"/>
      <c r="AI138" s="239"/>
      <c r="AJ138" s="239"/>
      <c r="AK138" s="239"/>
      <c r="AL138" s="239"/>
      <c r="AM138" s="239"/>
      <c r="AN138" s="239"/>
      <c r="AO138" s="239"/>
      <c r="AP138" s="239"/>
      <c r="AQ138" s="239"/>
      <c r="AR138" s="239"/>
      <c r="AS138" s="239"/>
    </row>
    <row r="139" spans="2:49" s="33" customFormat="1" ht="18.75" customHeight="1" x14ac:dyDescent="0.25">
      <c r="B139" s="239"/>
      <c r="C139" s="430" t="s">
        <v>174</v>
      </c>
      <c r="D139" s="430"/>
      <c r="E139" s="430"/>
      <c r="F139" s="430"/>
      <c r="G139" s="430"/>
      <c r="H139" s="430"/>
      <c r="I139" s="430"/>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c r="AF139" s="239"/>
      <c r="AG139" s="239"/>
      <c r="AH139" s="246"/>
      <c r="AI139" s="246"/>
      <c r="AJ139" s="246"/>
      <c r="AK139" s="246"/>
      <c r="AL139" s="246"/>
      <c r="AM139" s="246"/>
      <c r="AN139" s="247"/>
      <c r="AO139" s="314">
        <v>0</v>
      </c>
      <c r="AP139" s="315"/>
      <c r="AQ139" s="315"/>
      <c r="AR139" s="316"/>
      <c r="AS139" s="239"/>
    </row>
    <row r="140" spans="2:49" s="33" customFormat="1" ht="18.75" customHeight="1" x14ac:dyDescent="0.25">
      <c r="B140" s="239"/>
      <c r="C140" s="430" t="s">
        <v>175</v>
      </c>
      <c r="D140" s="430"/>
      <c r="E140" s="430"/>
      <c r="F140" s="430"/>
      <c r="G140" s="430"/>
      <c r="H140" s="430"/>
      <c r="I140" s="430"/>
      <c r="J140" s="245"/>
      <c r="K140" s="245"/>
      <c r="L140" s="245"/>
      <c r="M140" s="245"/>
      <c r="N140" s="245"/>
      <c r="O140" s="245"/>
      <c r="P140" s="245"/>
      <c r="Q140" s="245"/>
      <c r="R140" s="245"/>
      <c r="S140" s="245"/>
      <c r="T140" s="245"/>
      <c r="U140" s="245"/>
      <c r="V140" s="245"/>
      <c r="W140" s="245"/>
      <c r="X140" s="245"/>
      <c r="Y140" s="245"/>
      <c r="Z140" s="245"/>
      <c r="AA140" s="245"/>
      <c r="AB140" s="245"/>
      <c r="AC140" s="245"/>
      <c r="AD140" s="245"/>
      <c r="AE140" s="245"/>
      <c r="AF140" s="239"/>
      <c r="AG140" s="239"/>
      <c r="AH140" s="246"/>
      <c r="AI140" s="246"/>
      <c r="AJ140" s="246"/>
      <c r="AK140" s="246"/>
      <c r="AL140" s="246"/>
      <c r="AM140" s="246"/>
      <c r="AN140" s="247"/>
      <c r="AO140" s="314">
        <v>0</v>
      </c>
      <c r="AP140" s="315"/>
      <c r="AQ140" s="315"/>
      <c r="AR140" s="316"/>
      <c r="AS140" s="239"/>
    </row>
    <row r="141" spans="2:49" s="33" customFormat="1" ht="16.5" customHeight="1" x14ac:dyDescent="0.25">
      <c r="B141" s="239"/>
      <c r="C141" s="240"/>
      <c r="D141" s="240"/>
      <c r="E141" s="240"/>
      <c r="F141" s="240"/>
      <c r="G141" s="240"/>
      <c r="H141" s="240"/>
      <c r="I141" s="241"/>
      <c r="J141" s="241"/>
      <c r="K141" s="241"/>
      <c r="L141" s="241"/>
      <c r="M141" s="241"/>
      <c r="N141" s="241"/>
      <c r="O141" s="241"/>
      <c r="P141" s="241"/>
      <c r="Q141" s="241"/>
      <c r="R141" s="241"/>
      <c r="S141" s="241"/>
      <c r="T141" s="241"/>
      <c r="U141" s="241"/>
      <c r="V141" s="242"/>
      <c r="W141" s="242"/>
      <c r="X141" s="242"/>
      <c r="Y141" s="242"/>
      <c r="Z141" s="242"/>
      <c r="AA141" s="241"/>
      <c r="AB141" s="241"/>
      <c r="AC141" s="239"/>
      <c r="AD141" s="241"/>
      <c r="AE141" s="241"/>
      <c r="AF141" s="241"/>
      <c r="AG141" s="239"/>
      <c r="AH141" s="239"/>
      <c r="AI141" s="239"/>
      <c r="AJ141" s="239"/>
      <c r="AK141" s="239"/>
      <c r="AL141" s="239"/>
      <c r="AM141" s="239"/>
      <c r="AN141" s="239"/>
      <c r="AO141" s="239"/>
      <c r="AP141" s="239"/>
      <c r="AQ141" s="239"/>
      <c r="AR141" s="239"/>
      <c r="AS141" s="239"/>
    </row>
    <row r="142" spans="2:49" s="33" customFormat="1" ht="4.5" customHeight="1" x14ac:dyDescent="0.25">
      <c r="C142" s="35"/>
      <c r="D142" s="35"/>
      <c r="E142" s="35"/>
      <c r="F142" s="35"/>
      <c r="G142" s="35"/>
      <c r="H142" s="35"/>
      <c r="I142" s="31"/>
      <c r="J142" s="31"/>
      <c r="K142" s="31"/>
      <c r="L142" s="31"/>
      <c r="M142" s="31"/>
      <c r="N142" s="31"/>
      <c r="O142" s="31"/>
      <c r="P142" s="31"/>
      <c r="Q142" s="31"/>
      <c r="R142" s="31"/>
      <c r="S142" s="31"/>
      <c r="T142" s="31"/>
      <c r="U142" s="31"/>
      <c r="V142" s="49"/>
      <c r="W142" s="49"/>
      <c r="X142" s="49"/>
      <c r="Y142" s="49"/>
      <c r="Z142" s="49"/>
      <c r="AA142" s="31"/>
      <c r="AB142" s="31"/>
      <c r="AD142" s="31"/>
      <c r="AE142" s="31"/>
      <c r="AF142" s="31"/>
    </row>
    <row r="143" spans="2:49" s="30" customFormat="1" ht="7.5" customHeight="1" x14ac:dyDescent="0.25">
      <c r="B143" s="262"/>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c r="Y143" s="262"/>
      <c r="Z143" s="262"/>
      <c r="AA143" s="262"/>
      <c r="AB143" s="262"/>
      <c r="AC143" s="262"/>
      <c r="AD143" s="262"/>
      <c r="AE143" s="262"/>
      <c r="AF143" s="262"/>
      <c r="AG143" s="262"/>
      <c r="AH143" s="262"/>
      <c r="AI143" s="262"/>
      <c r="AJ143" s="262"/>
      <c r="AK143" s="262"/>
      <c r="AL143" s="262"/>
      <c r="AM143" s="262"/>
      <c r="AN143" s="262"/>
      <c r="AO143" s="262"/>
      <c r="AP143" s="262"/>
      <c r="AQ143" s="262"/>
      <c r="AR143" s="262"/>
      <c r="AS143" s="262"/>
      <c r="AT143" s="37"/>
    </row>
    <row r="144" spans="2:49" s="30" customFormat="1" ht="22.5" customHeight="1" x14ac:dyDescent="0.35">
      <c r="B144" s="262"/>
      <c r="C144" s="350" t="s">
        <v>128</v>
      </c>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262"/>
      <c r="AT144" s="37"/>
    </row>
    <row r="145" spans="2:58" s="30" customFormat="1" ht="22.5" customHeight="1" x14ac:dyDescent="0.35">
      <c r="B145" s="262"/>
      <c r="C145" s="263"/>
      <c r="D145" s="421" t="s">
        <v>54</v>
      </c>
      <c r="E145" s="421"/>
      <c r="F145" s="421"/>
      <c r="G145" s="421"/>
      <c r="H145" s="421"/>
      <c r="I145" s="419" t="s">
        <v>139</v>
      </c>
      <c r="J145" s="419"/>
      <c r="K145" s="419"/>
      <c r="L145" s="419"/>
      <c r="M145" s="419"/>
      <c r="N145" s="423" t="s">
        <v>193</v>
      </c>
      <c r="O145" s="423"/>
      <c r="P145" s="423"/>
      <c r="Q145" s="423"/>
      <c r="R145" s="423"/>
      <c r="S145" s="419" t="s">
        <v>151</v>
      </c>
      <c r="T145" s="419"/>
      <c r="U145" s="419"/>
      <c r="V145" s="419"/>
      <c r="W145" s="419"/>
      <c r="X145" s="419"/>
      <c r="Y145" s="419" t="s">
        <v>150</v>
      </c>
      <c r="Z145" s="419"/>
      <c r="AA145" s="419"/>
      <c r="AB145" s="419"/>
      <c r="AC145" s="419"/>
      <c r="AD145" s="424" t="s">
        <v>240</v>
      </c>
      <c r="AE145" s="424"/>
      <c r="AF145" s="424"/>
      <c r="AG145" s="424"/>
      <c r="AH145" s="424"/>
      <c r="AI145" s="419" t="s">
        <v>176</v>
      </c>
      <c r="AJ145" s="419"/>
      <c r="AK145" s="419"/>
      <c r="AL145" s="419"/>
      <c r="AM145" s="425" t="s">
        <v>177</v>
      </c>
      <c r="AN145" s="425"/>
      <c r="AO145" s="425" t="s">
        <v>156</v>
      </c>
      <c r="AP145" s="425"/>
      <c r="AQ145" s="425"/>
      <c r="AR145" s="425"/>
      <c r="AS145" s="262"/>
      <c r="AT145" s="37"/>
    </row>
    <row r="146" spans="2:58" s="30" customFormat="1" ht="22.5" customHeight="1" x14ac:dyDescent="0.25">
      <c r="B146" s="262"/>
      <c r="C146" s="264"/>
      <c r="D146" s="422"/>
      <c r="E146" s="422"/>
      <c r="F146" s="422"/>
      <c r="G146" s="422"/>
      <c r="H146" s="422"/>
      <c r="I146" s="420"/>
      <c r="J146" s="420"/>
      <c r="K146" s="420"/>
      <c r="L146" s="420"/>
      <c r="M146" s="420"/>
      <c r="N146" s="369" t="s">
        <v>139</v>
      </c>
      <c r="O146" s="369"/>
      <c r="P146" s="369"/>
      <c r="Q146" s="369"/>
      <c r="R146" s="369"/>
      <c r="S146" s="420"/>
      <c r="T146" s="420"/>
      <c r="U146" s="420"/>
      <c r="V146" s="420"/>
      <c r="W146" s="420"/>
      <c r="X146" s="420"/>
      <c r="Y146" s="420"/>
      <c r="Z146" s="420"/>
      <c r="AA146" s="420"/>
      <c r="AB146" s="420"/>
      <c r="AC146" s="420"/>
      <c r="AD146" s="370" t="s">
        <v>241</v>
      </c>
      <c r="AE146" s="370"/>
      <c r="AF146" s="370"/>
      <c r="AG146" s="370"/>
      <c r="AH146" s="370"/>
      <c r="AI146" s="420"/>
      <c r="AJ146" s="420"/>
      <c r="AK146" s="420"/>
      <c r="AL146" s="420"/>
      <c r="AM146" s="426"/>
      <c r="AN146" s="426"/>
      <c r="AO146" s="426"/>
      <c r="AP146" s="426"/>
      <c r="AQ146" s="426"/>
      <c r="AR146" s="426"/>
      <c r="AS146" s="262"/>
      <c r="AT146" s="74"/>
      <c r="AU146" s="73"/>
      <c r="AV146" s="73" t="s">
        <v>183</v>
      </c>
      <c r="AW146" s="73" t="s">
        <v>184</v>
      </c>
      <c r="AX146" s="73" t="s">
        <v>185</v>
      </c>
      <c r="AY146" s="73" t="s">
        <v>186</v>
      </c>
      <c r="AZ146" s="73"/>
      <c r="BA146" s="73"/>
      <c r="BB146" s="73"/>
      <c r="BC146" s="73"/>
      <c r="BF146" s="30" t="s">
        <v>339</v>
      </c>
    </row>
    <row r="147" spans="2:58" s="30" customFormat="1" ht="16.5" customHeight="1" x14ac:dyDescent="0.25">
      <c r="B147" s="262"/>
      <c r="C147" s="92">
        <v>1</v>
      </c>
      <c r="D147" s="351" t="s">
        <v>376</v>
      </c>
      <c r="E147" s="351"/>
      <c r="F147" s="351"/>
      <c r="G147" s="351"/>
      <c r="H147" s="351"/>
      <c r="I147" s="352" t="s">
        <v>133</v>
      </c>
      <c r="J147" s="352"/>
      <c r="K147" s="352"/>
      <c r="L147" s="352"/>
      <c r="M147" s="352"/>
      <c r="N147" s="327"/>
      <c r="O147" s="327"/>
      <c r="P147" s="327"/>
      <c r="Q147" s="327"/>
      <c r="R147" s="328"/>
      <c r="S147" s="363">
        <v>110.26</v>
      </c>
      <c r="T147" s="364"/>
      <c r="U147" s="364"/>
      <c r="V147" s="364"/>
      <c r="W147" s="357" t="str">
        <f>IF(ISNA(BA147),"",BA147)</f>
        <v xml:space="preserve"> / MWh</v>
      </c>
      <c r="X147" s="358"/>
      <c r="Y147" s="361">
        <v>525</v>
      </c>
      <c r="Z147" s="362"/>
      <c r="AA147" s="362"/>
      <c r="AB147" s="357" t="str">
        <f>IF(ISNA(BB147),"",BB147)</f>
        <v xml:space="preserve"> MWh</v>
      </c>
      <c r="AC147" s="358"/>
      <c r="AD147" s="346">
        <f>IF(I147="","",IF(I147="Electricity",Y147*3.413,(IF(I147="Natural Gas",Y147/10,Y147))))</f>
        <v>1791.8249999999998</v>
      </c>
      <c r="AE147" s="347"/>
      <c r="AF147" s="347"/>
      <c r="AG147" s="348" t="str">
        <f>IF(ISNA(BC147),"",BC147)</f>
        <v>MBtu</v>
      </c>
      <c r="AH147" s="349"/>
      <c r="AI147" s="294">
        <f t="shared" ref="AI147:AI148" si="13">IF(Y147*S147=0,"",Y147*S147)</f>
        <v>57886.5</v>
      </c>
      <c r="AJ147" s="295"/>
      <c r="AK147" s="295"/>
      <c r="AL147" s="295"/>
      <c r="AM147" s="296">
        <f>IFERROR(IF(AX147="NOT OTHER",AY147,AX147),"")</f>
        <v>15.23</v>
      </c>
      <c r="AN147" s="296"/>
      <c r="AO147" s="295">
        <f>IFERROR(AI147*AM147,"")</f>
        <v>881611.39500000002</v>
      </c>
      <c r="AP147" s="295"/>
      <c r="AQ147" s="295"/>
      <c r="AR147" s="295"/>
      <c r="AS147" s="262"/>
      <c r="AT147" s="74"/>
      <c r="AU147" s="73"/>
      <c r="AV147" s="73">
        <f>VLOOKUP(D147,$D$21:$BA$119,46,FALSE)</f>
        <v>20</v>
      </c>
      <c r="AW147" s="73">
        <f t="shared" ref="AW147:AW178" si="14">IF(I147="Electricity",2,IF(I147="Distillate Oil",3,IF(I147="Residual Oil",4,IF(I147="Natural Gas",5,IF(I147="Coal",6,IF(I147="LPG",7,"NON-ENERGY"))))))</f>
        <v>2</v>
      </c>
      <c r="AX147" s="73" t="str">
        <f>IF(OR(I147="Water",I147=" Sewage"),VLOOKUP(AV147,'Discounts II'!$B$5:$E$25,4),IF(OR(I147="Other",I147=" Demand"),VLOOKUP(AV147,'Discounts II'!$B$5:$E$25,2),"NOT OTHER"))</f>
        <v>NOT OTHER</v>
      </c>
      <c r="AY147" s="77">
        <f>IF($G$11=1,VLOOKUP(AV147,'Discounts I'!$B$10:$H$30,AW147),IF($G$11=2,VLOOKUP(AV147,'Discounts I'!$B$38:$H$58,AW147),IF($G$11=3,VLOOKUP(AV147,'Discounts I'!$B$66:$H$86,AW147),IF($G$11=4,VLOOKUP(AV147,'Discounts I'!$B$94:$H$114,AW147),IF($G$11=5,VLOOKUP(AV147,'Discounts I'!$B$122:$H$142,AW147))))))</f>
        <v>15.23</v>
      </c>
      <c r="AZ147" s="74"/>
      <c r="BA147" s="74" t="str">
        <f>VLOOKUP(I147,Tables!$G$41:$H$50,2,FALSE)</f>
        <v xml:space="preserve"> / MWh</v>
      </c>
      <c r="BB147" s="74" t="str">
        <f>VLOOKUP(I147,Tables!$G$52:$H$61,2,FALSE)</f>
        <v xml:space="preserve"> MWh</v>
      </c>
      <c r="BC147" s="74" t="str">
        <f>VLOOKUP(I147,Tables!$G$66:$H$76,2,FALSE)</f>
        <v>MBtu</v>
      </c>
    </row>
    <row r="148" spans="2:58" s="30" customFormat="1" ht="16.5" customHeight="1" x14ac:dyDescent="0.25">
      <c r="B148" s="262"/>
      <c r="C148" s="92">
        <v>2</v>
      </c>
      <c r="D148" s="351" t="s">
        <v>376</v>
      </c>
      <c r="E148" s="351"/>
      <c r="F148" s="351"/>
      <c r="G148" s="351"/>
      <c r="H148" s="351"/>
      <c r="I148" s="352" t="s">
        <v>136</v>
      </c>
      <c r="J148" s="352"/>
      <c r="K148" s="352"/>
      <c r="L148" s="352"/>
      <c r="M148" s="352"/>
      <c r="N148" s="327"/>
      <c r="O148" s="327"/>
      <c r="P148" s="327"/>
      <c r="Q148" s="327"/>
      <c r="R148" s="328"/>
      <c r="S148" s="363">
        <v>2.2000000000000002</v>
      </c>
      <c r="T148" s="364"/>
      <c r="U148" s="364"/>
      <c r="V148" s="364"/>
      <c r="W148" s="357" t="str">
        <f>IF(ISNA(BA148),"",BA148)</f>
        <v xml:space="preserve"> / therm</v>
      </c>
      <c r="X148" s="358"/>
      <c r="Y148" s="361">
        <v>-8700</v>
      </c>
      <c r="Z148" s="362"/>
      <c r="AA148" s="362"/>
      <c r="AB148" s="357" t="str">
        <f>IF(ISNA(BB148),"",BB148)</f>
        <v xml:space="preserve"> therm</v>
      </c>
      <c r="AC148" s="358"/>
      <c r="AD148" s="346">
        <f>IF(I148="","",IF(I148="Electricity",Y148*3.413,(IF(I148="Natural Gas",Y148/10,Y148))))</f>
        <v>-870</v>
      </c>
      <c r="AE148" s="347"/>
      <c r="AF148" s="347"/>
      <c r="AG148" s="348" t="str">
        <f t="shared" ref="AG148:AG211" si="15">IF(ISNA(BC148),"",BC148)</f>
        <v>MBtu</v>
      </c>
      <c r="AH148" s="349"/>
      <c r="AI148" s="294">
        <f t="shared" si="13"/>
        <v>-19140</v>
      </c>
      <c r="AJ148" s="295"/>
      <c r="AK148" s="295"/>
      <c r="AL148" s="295"/>
      <c r="AM148" s="296">
        <f t="shared" ref="AM148:AM211" si="16">IFERROR(IF(AX148="NOT OTHER",AY148,AX148),"")</f>
        <v>18.899999999999999</v>
      </c>
      <c r="AN148" s="296"/>
      <c r="AO148" s="295">
        <f>IFERROR(AI148*AM148,"")</f>
        <v>-361746</v>
      </c>
      <c r="AP148" s="295"/>
      <c r="AQ148" s="295"/>
      <c r="AR148" s="295"/>
      <c r="AS148" s="262"/>
      <c r="AT148" s="78"/>
      <c r="AU148" s="73"/>
      <c r="AV148" s="73">
        <f t="shared" ref="AV148:AV211" si="17">VLOOKUP(D148,$D$21:$BA$119,46,FALSE)</f>
        <v>20</v>
      </c>
      <c r="AW148" s="73">
        <f t="shared" si="14"/>
        <v>5</v>
      </c>
      <c r="AX148" s="73" t="str">
        <f>IF(OR(I148="Water",I148=" Sewage"),VLOOKUP(AV148,'Discounts II'!$B$5:$E$25,4),IF(OR(I148="Other",I148=" Demand"),VLOOKUP(AV148,'Discounts II'!$B$5:$E$25,2),"NOT OTHER"))</f>
        <v>NOT OTHER</v>
      </c>
      <c r="AY148" s="77">
        <f>IF($G$11=1,VLOOKUP(AV148,'Discounts I'!$B$10:$H$30,AW148),IF($G$11=2,VLOOKUP(AV148,'Discounts I'!$B$38:$H$58,AW148),IF($G$11=3,VLOOKUP(AV148,'Discounts I'!$B$66:$H$86,AW148),IF($G$11=4,VLOOKUP(AV148,'Discounts I'!$B$94:$H$114,AW148),IF($G$11=5,VLOOKUP(AV148,'Discounts I'!$B$122:$H$142,AW148))))))</f>
        <v>18.899999999999999</v>
      </c>
      <c r="AZ148" s="74"/>
      <c r="BA148" s="74" t="str">
        <f>VLOOKUP(I148,Tables!$G$41:$H$50,2,FALSE)</f>
        <v xml:space="preserve"> / therm</v>
      </c>
      <c r="BB148" s="74" t="str">
        <f>VLOOKUP(I148,Tables!$G$52:$H$61,2,FALSE)</f>
        <v xml:space="preserve"> therm</v>
      </c>
      <c r="BC148" s="74" t="str">
        <f>VLOOKUP(I148,Tables!$G$66:$H$76,2,FALSE)</f>
        <v>MBtu</v>
      </c>
    </row>
    <row r="149" spans="2:58" s="30" customFormat="1" ht="16.5" customHeight="1" x14ac:dyDescent="0.25">
      <c r="B149" s="262"/>
      <c r="C149" s="92">
        <v>3</v>
      </c>
      <c r="D149" s="351" t="s">
        <v>376</v>
      </c>
      <c r="E149" s="351"/>
      <c r="F149" s="351"/>
      <c r="G149" s="351"/>
      <c r="H149" s="351"/>
      <c r="I149" s="352" t="s">
        <v>52</v>
      </c>
      <c r="J149" s="352"/>
      <c r="K149" s="352"/>
      <c r="L149" s="352"/>
      <c r="M149" s="352"/>
      <c r="N149" s="352" t="s">
        <v>341</v>
      </c>
      <c r="O149" s="352"/>
      <c r="P149" s="352"/>
      <c r="Q149" s="352"/>
      <c r="R149" s="336"/>
      <c r="S149" s="363">
        <v>22.1</v>
      </c>
      <c r="T149" s="364"/>
      <c r="U149" s="364"/>
      <c r="V149" s="364"/>
      <c r="W149" s="357" t="str">
        <f t="shared" ref="W149:W211" si="18">IF(ISNA(BA149),"",BA149)</f>
        <v xml:space="preserve"> / MBtu</v>
      </c>
      <c r="X149" s="358"/>
      <c r="Y149" s="431">
        <v>930</v>
      </c>
      <c r="Z149" s="432"/>
      <c r="AA149" s="432"/>
      <c r="AB149" s="357" t="str">
        <f>IF(ISNA(BB149),"",BB149)</f>
        <v xml:space="preserve"> MBtu</v>
      </c>
      <c r="AC149" s="358"/>
      <c r="AD149" s="346">
        <f>IF(Y149="","",IF(I149="Electricity",Y149*3.413,(IF(I149="Natural Gas",Y149/10,Y149))))</f>
        <v>930</v>
      </c>
      <c r="AE149" s="347"/>
      <c r="AF149" s="347"/>
      <c r="AG149" s="348" t="str">
        <f t="shared" si="15"/>
        <v>MBtu</v>
      </c>
      <c r="AH149" s="349"/>
      <c r="AI149" s="294">
        <f>IF(Y149*S149=0,,Y149*S149)</f>
        <v>20553</v>
      </c>
      <c r="AJ149" s="295"/>
      <c r="AK149" s="295"/>
      <c r="AL149" s="295"/>
      <c r="AM149" s="296">
        <f t="shared" si="16"/>
        <v>14.877474860455502</v>
      </c>
      <c r="AN149" s="296"/>
      <c r="AO149" s="295">
        <f>IFERROR(AI149*AM149,"")</f>
        <v>305776.74080694193</v>
      </c>
      <c r="AP149" s="295"/>
      <c r="AQ149" s="295"/>
      <c r="AR149" s="295"/>
      <c r="AS149" s="262"/>
      <c r="AT149" s="78"/>
      <c r="AU149" s="73"/>
      <c r="AV149" s="73">
        <f t="shared" si="17"/>
        <v>20</v>
      </c>
      <c r="AW149" s="73" t="str">
        <f t="shared" si="14"/>
        <v>NON-ENERGY</v>
      </c>
      <c r="AX149" s="73">
        <f>IF(OR(I149="Water",I149=" Sewage"),VLOOKUP(AV149,'Discounts II'!$B$5:$E$25,4),IF(OR(I149="Other",I149=" Demand"),VLOOKUP(AV149,'Discounts II'!$B$5:$E$25,2),"NOT OTHER"))</f>
        <v>14.877474860455502</v>
      </c>
      <c r="AY149" s="77" t="e">
        <f>IF($G$11=1,VLOOKUP(AV149,'Discounts I'!$B$10:$H$30,AW149),IF($G$11=2,VLOOKUP(AV149,'Discounts I'!$B$38:$H$58,AW149),IF($G$11=3,VLOOKUP(AV149,'Discounts I'!$B$66:$H$86,AW149),IF($G$11=4,VLOOKUP(AV149,'Discounts I'!$B$94:$H$114,AW149),IF($G$11=5,VLOOKUP(AV149,'Discounts I'!$B$122:$H$142,AW149))))))</f>
        <v>#REF!</v>
      </c>
      <c r="AZ149" s="74"/>
      <c r="BA149" s="74" t="str">
        <f>VLOOKUP(I149,Tables!$G$41:$H$50,2,FALSE)</f>
        <v xml:space="preserve"> / MBtu</v>
      </c>
      <c r="BB149" s="74" t="str">
        <f>VLOOKUP(I149,Tables!$G$52:$H$61,2,FALSE)</f>
        <v xml:space="preserve"> MBtu</v>
      </c>
      <c r="BC149" s="74" t="str">
        <f>VLOOKUP(I149,Tables!$G$66:$H$76,2,FALSE)</f>
        <v>MBtu</v>
      </c>
    </row>
    <row r="150" spans="2:58" s="30" customFormat="1" ht="16.5" customHeight="1" x14ac:dyDescent="0.25">
      <c r="B150" s="262"/>
      <c r="C150" s="92">
        <v>4</v>
      </c>
      <c r="D150" s="351" t="s">
        <v>377</v>
      </c>
      <c r="E150" s="351"/>
      <c r="F150" s="351"/>
      <c r="G150" s="351"/>
      <c r="H150" s="351"/>
      <c r="I150" s="352" t="s">
        <v>133</v>
      </c>
      <c r="J150" s="352"/>
      <c r="K150" s="352"/>
      <c r="L150" s="352"/>
      <c r="M150" s="352"/>
      <c r="N150" s="327"/>
      <c r="O150" s="327"/>
      <c r="P150" s="327"/>
      <c r="Q150" s="327"/>
      <c r="R150" s="328"/>
      <c r="S150" s="363">
        <v>110.26</v>
      </c>
      <c r="T150" s="364"/>
      <c r="U150" s="364"/>
      <c r="V150" s="364"/>
      <c r="W150" s="357" t="str">
        <f t="shared" si="18"/>
        <v xml:space="preserve"> / MWh</v>
      </c>
      <c r="X150" s="358"/>
      <c r="Y150" s="361">
        <v>630</v>
      </c>
      <c r="Z150" s="362"/>
      <c r="AA150" s="362"/>
      <c r="AB150" s="357" t="str">
        <f t="shared" ref="AB150:AB213" si="19">IF(ISNA(BB150),"",BB150)</f>
        <v xml:space="preserve"> MWh</v>
      </c>
      <c r="AC150" s="358"/>
      <c r="AD150" s="346">
        <f t="shared" ref="AD150:AD213" si="20">IF(Y150="","",IF(I150="Electricity",Y150*3.413,(IF(I150="Natural Gas",Y150/10,Y150))))</f>
        <v>2150.19</v>
      </c>
      <c r="AE150" s="347"/>
      <c r="AF150" s="347"/>
      <c r="AG150" s="348" t="str">
        <f t="shared" si="15"/>
        <v>MBtu</v>
      </c>
      <c r="AH150" s="349"/>
      <c r="AI150" s="294">
        <f>IF(Y150*S150=0,,Y150*S150)</f>
        <v>69463.8</v>
      </c>
      <c r="AJ150" s="295"/>
      <c r="AK150" s="295"/>
      <c r="AL150" s="295"/>
      <c r="AM150" s="296">
        <f t="shared" si="16"/>
        <v>8.57</v>
      </c>
      <c r="AN150" s="296"/>
      <c r="AO150" s="295">
        <f t="shared" ref="AO150:AO213" si="21">IFERROR(AI150*AM150,"")</f>
        <v>595304.76600000006</v>
      </c>
      <c r="AP150" s="295"/>
      <c r="AQ150" s="295"/>
      <c r="AR150" s="295"/>
      <c r="AS150" s="262"/>
      <c r="AT150" s="78"/>
      <c r="AU150" s="73"/>
      <c r="AV150" s="73">
        <f t="shared" si="17"/>
        <v>10</v>
      </c>
      <c r="AW150" s="73">
        <f t="shared" si="14"/>
        <v>2</v>
      </c>
      <c r="AX150" s="73" t="str">
        <f>IF(OR(I150="Water",I150=" Sewage"),VLOOKUP(AV150,'Discounts II'!$B$5:$E$25,4),IF(OR(I150="Other",I150=" Demand"),VLOOKUP(AV150,'Discounts II'!$B$5:$E$25,2),"NOT OTHER"))</f>
        <v>NOT OTHER</v>
      </c>
      <c r="AY150" s="77">
        <f>IF($G$11=1,VLOOKUP(AV150,'Discounts I'!$B$10:$H$30,AW150),IF($G$11=2,VLOOKUP(AV150,'Discounts I'!$B$38:$H$58,AW150),IF($G$11=3,VLOOKUP(AV150,'Discounts I'!$B$66:$H$86,AW150),IF($G$11=4,VLOOKUP(AV150,'Discounts I'!$B$94:$H$114,AW150),IF($G$11=5,VLOOKUP(AV150,'Discounts I'!$B$122:$H$142,AW150))))))</f>
        <v>8.57</v>
      </c>
      <c r="AZ150" s="74"/>
      <c r="BA150" s="74" t="str">
        <f>VLOOKUP(I150,Tables!$G$41:$H$50,2,FALSE)</f>
        <v xml:space="preserve"> / MWh</v>
      </c>
      <c r="BB150" s="74" t="str">
        <f>VLOOKUP(I150,Tables!$G$52:$H$61,2,FALSE)</f>
        <v xml:space="preserve"> MWh</v>
      </c>
      <c r="BC150" s="74" t="str">
        <f>VLOOKUP(I150,Tables!$G$66:$H$76,2,FALSE)</f>
        <v>MBtu</v>
      </c>
    </row>
    <row r="151" spans="2:58" s="30" customFormat="1" ht="16.5" customHeight="1" x14ac:dyDescent="0.25">
      <c r="B151" s="262"/>
      <c r="C151" s="92">
        <v>5</v>
      </c>
      <c r="D151" s="351" t="s">
        <v>378</v>
      </c>
      <c r="E151" s="351"/>
      <c r="F151" s="351"/>
      <c r="G151" s="351"/>
      <c r="H151" s="351"/>
      <c r="I151" s="352" t="s">
        <v>138</v>
      </c>
      <c r="J151" s="352"/>
      <c r="K151" s="352"/>
      <c r="L151" s="352"/>
      <c r="M151" s="352"/>
      <c r="N151" s="327"/>
      <c r="O151" s="327"/>
      <c r="P151" s="327"/>
      <c r="Q151" s="327"/>
      <c r="R151" s="328"/>
      <c r="S151" s="363">
        <v>4.8499999999999996</v>
      </c>
      <c r="T151" s="364"/>
      <c r="U151" s="364"/>
      <c r="V151" s="364"/>
      <c r="W151" s="331" t="str">
        <f t="shared" si="18"/>
        <v xml:space="preserve"> / kGAL</v>
      </c>
      <c r="X151" s="332"/>
      <c r="Y151" s="361">
        <v>4300</v>
      </c>
      <c r="Z151" s="362"/>
      <c r="AA151" s="362"/>
      <c r="AB151" s="357" t="str">
        <f t="shared" si="19"/>
        <v xml:space="preserve"> kGAL</v>
      </c>
      <c r="AC151" s="358"/>
      <c r="AD151" s="346">
        <f t="shared" si="20"/>
        <v>4300</v>
      </c>
      <c r="AE151" s="347"/>
      <c r="AF151" s="347"/>
      <c r="AG151" s="348" t="str">
        <f t="shared" si="15"/>
        <v>kGAL</v>
      </c>
      <c r="AH151" s="349"/>
      <c r="AI151" s="294">
        <f>IF(Y151*S151=0,,Y151*S151)</f>
        <v>20855</v>
      </c>
      <c r="AJ151" s="295"/>
      <c r="AK151" s="295"/>
      <c r="AL151" s="295"/>
      <c r="AM151" s="296">
        <f t="shared" si="16"/>
        <v>18.079999999999998</v>
      </c>
      <c r="AN151" s="296"/>
      <c r="AO151" s="295">
        <f t="shared" si="21"/>
        <v>377058.39999999997</v>
      </c>
      <c r="AP151" s="295"/>
      <c r="AQ151" s="295"/>
      <c r="AR151" s="295"/>
      <c r="AS151" s="262"/>
      <c r="AT151" s="78"/>
      <c r="AU151" s="73"/>
      <c r="AV151" s="73">
        <f t="shared" si="17"/>
        <v>20</v>
      </c>
      <c r="AW151" s="73" t="str">
        <f t="shared" si="14"/>
        <v>NON-ENERGY</v>
      </c>
      <c r="AX151" s="73">
        <f>IF(OR(I151="Water",I151=" Sewage"),VLOOKUP(AV151,'Discounts II'!$B$5:$E$25,4),IF(OR(I151="Other",I151=" Demand"),VLOOKUP(AV151,'Discounts II'!$B$5:$E$25,2),"NOT OTHER"))</f>
        <v>18.079999999999998</v>
      </c>
      <c r="AY151" s="77" t="e">
        <f>IF($G$11=1,VLOOKUP(AV151,'Discounts I'!$B$10:$H$30,AW151),IF($G$11=2,VLOOKUP(AV151,'Discounts I'!$B$38:$H$58,AW151),IF($G$11=3,VLOOKUP(AV151,'Discounts I'!$B$66:$H$86,AW151),IF($G$11=4,VLOOKUP(AV151,'Discounts I'!$B$94:$H$114,AW151),IF($G$11=5,VLOOKUP(AV151,'Discounts I'!$B$122:$H$142,AW151))))))</f>
        <v>#REF!</v>
      </c>
      <c r="AZ151" s="74"/>
      <c r="BA151" s="74" t="str">
        <f>VLOOKUP(I151,Tables!$G$41:$H$50,2,FALSE)</f>
        <v xml:space="preserve"> / kGAL</v>
      </c>
      <c r="BB151" s="74" t="str">
        <f>VLOOKUP(I151,Tables!$G$52:$H$61,2,FALSE)</f>
        <v xml:space="preserve"> kGAL</v>
      </c>
      <c r="BC151" s="74" t="str">
        <f>VLOOKUP(I151,Tables!$G$66:$H$76,2,FALSE)</f>
        <v>kGAL</v>
      </c>
    </row>
    <row r="152" spans="2:58" s="30" customFormat="1" ht="16.5" customHeight="1" x14ac:dyDescent="0.25">
      <c r="B152" s="262"/>
      <c r="C152" s="92">
        <v>6</v>
      </c>
      <c r="D152" s="351" t="s">
        <v>378</v>
      </c>
      <c r="E152" s="351"/>
      <c r="F152" s="351"/>
      <c r="G152" s="351"/>
      <c r="H152" s="351"/>
      <c r="I152" s="352" t="s">
        <v>178</v>
      </c>
      <c r="J152" s="352"/>
      <c r="K152" s="352"/>
      <c r="L152" s="352"/>
      <c r="M152" s="352"/>
      <c r="N152" s="327"/>
      <c r="O152" s="327"/>
      <c r="P152" s="327"/>
      <c r="Q152" s="327"/>
      <c r="R152" s="328"/>
      <c r="S152" s="363">
        <v>8.15</v>
      </c>
      <c r="T152" s="364"/>
      <c r="U152" s="364"/>
      <c r="V152" s="364"/>
      <c r="W152" s="357" t="str">
        <f t="shared" si="18"/>
        <v xml:space="preserve"> / kGAL</v>
      </c>
      <c r="X152" s="358"/>
      <c r="Y152" s="361">
        <v>4300</v>
      </c>
      <c r="Z152" s="362"/>
      <c r="AA152" s="362"/>
      <c r="AB152" s="357" t="str">
        <f t="shared" si="19"/>
        <v xml:space="preserve"> kGAL</v>
      </c>
      <c r="AC152" s="358"/>
      <c r="AD152" s="346">
        <f t="shared" si="20"/>
        <v>4300</v>
      </c>
      <c r="AE152" s="347"/>
      <c r="AF152" s="347"/>
      <c r="AG152" s="348" t="str">
        <f t="shared" si="15"/>
        <v>kGAL</v>
      </c>
      <c r="AH152" s="349"/>
      <c r="AI152" s="294">
        <f>IF(Y152*S152=0,,Y152*S152)</f>
        <v>35045</v>
      </c>
      <c r="AJ152" s="295"/>
      <c r="AK152" s="295"/>
      <c r="AL152" s="295"/>
      <c r="AM152" s="296">
        <f t="shared" si="16"/>
        <v>18.079999999999998</v>
      </c>
      <c r="AN152" s="296"/>
      <c r="AO152" s="295">
        <f t="shared" si="21"/>
        <v>633613.6</v>
      </c>
      <c r="AP152" s="295"/>
      <c r="AQ152" s="295"/>
      <c r="AR152" s="295"/>
      <c r="AS152" s="262"/>
      <c r="AT152" s="78"/>
      <c r="AU152" s="73"/>
      <c r="AV152" s="73">
        <f t="shared" si="17"/>
        <v>20</v>
      </c>
      <c r="AW152" s="73" t="str">
        <f t="shared" si="14"/>
        <v>NON-ENERGY</v>
      </c>
      <c r="AX152" s="73">
        <f>IF(OR(I152="Water",I152=" Sewage"),VLOOKUP(AV152,'Discounts II'!$B$5:$E$25,4),IF(OR(I152="Other",I152=" Demand"),VLOOKUP(AV152,'Discounts II'!$B$5:$E$25,2),"NOT OTHER"))</f>
        <v>18.079999999999998</v>
      </c>
      <c r="AY152" s="77" t="e">
        <f>IF($G$11=1,VLOOKUP(AV152,'Discounts I'!$B$10:$H$30,AW152),IF($G$11=2,VLOOKUP(AV152,'Discounts I'!$B$38:$H$58,AW152),IF($G$11=3,VLOOKUP(AV152,'Discounts I'!$B$66:$H$86,AW152),IF($G$11=4,VLOOKUP(AV152,'Discounts I'!$B$94:$H$114,AW152),IF($G$11=5,VLOOKUP(AV152,'Discounts I'!$B$122:$H$142,AW152))))))</f>
        <v>#REF!</v>
      </c>
      <c r="AZ152" s="74"/>
      <c r="BA152" s="74" t="str">
        <f>VLOOKUP(I152,Tables!$G$41:$H$50,2,FALSE)</f>
        <v xml:space="preserve"> / kGAL</v>
      </c>
      <c r="BB152" s="74" t="str">
        <f>VLOOKUP(I152,Tables!$G$52:$H$61,2,FALSE)</f>
        <v xml:space="preserve"> kGAL</v>
      </c>
      <c r="BC152" s="74" t="str">
        <f>VLOOKUP(I152,Tables!$G$66:$H$76,2,FALSE)</f>
        <v>kGAL</v>
      </c>
    </row>
    <row r="153" spans="2:58" s="30" customFormat="1" ht="16.5" customHeight="1" x14ac:dyDescent="0.25">
      <c r="B153" s="262"/>
      <c r="C153" s="92">
        <v>7</v>
      </c>
      <c r="D153" s="351" t="s">
        <v>379</v>
      </c>
      <c r="E153" s="351"/>
      <c r="F153" s="351"/>
      <c r="G153" s="351"/>
      <c r="H153" s="351"/>
      <c r="I153" s="352" t="s">
        <v>133</v>
      </c>
      <c r="J153" s="352"/>
      <c r="K153" s="352"/>
      <c r="L153" s="352"/>
      <c r="M153" s="352"/>
      <c r="N153" s="327"/>
      <c r="O153" s="327"/>
      <c r="P153" s="327"/>
      <c r="Q153" s="327"/>
      <c r="R153" s="328"/>
      <c r="S153" s="363">
        <v>110.26</v>
      </c>
      <c r="T153" s="364"/>
      <c r="U153" s="364"/>
      <c r="V153" s="364"/>
      <c r="W153" s="331" t="str">
        <f t="shared" si="18"/>
        <v xml:space="preserve"> / MWh</v>
      </c>
      <c r="X153" s="332"/>
      <c r="Y153" s="361">
        <v>630</v>
      </c>
      <c r="Z153" s="362"/>
      <c r="AA153" s="362"/>
      <c r="AB153" s="357" t="str">
        <f t="shared" si="19"/>
        <v xml:space="preserve"> MWh</v>
      </c>
      <c r="AC153" s="358"/>
      <c r="AD153" s="346">
        <f t="shared" si="20"/>
        <v>2150.19</v>
      </c>
      <c r="AE153" s="347"/>
      <c r="AF153" s="347"/>
      <c r="AG153" s="348" t="str">
        <f t="shared" si="15"/>
        <v>MBtu</v>
      </c>
      <c r="AH153" s="349"/>
      <c r="AI153" s="294">
        <f>IF(Y153*S153=0,,Y153*S153)</f>
        <v>69463.8</v>
      </c>
      <c r="AJ153" s="295"/>
      <c r="AK153" s="295"/>
      <c r="AL153" s="295"/>
      <c r="AM153" s="296">
        <f t="shared" si="16"/>
        <v>12.1</v>
      </c>
      <c r="AN153" s="296"/>
      <c r="AO153" s="295">
        <f t="shared" si="21"/>
        <v>840511.98</v>
      </c>
      <c r="AP153" s="295"/>
      <c r="AQ153" s="295"/>
      <c r="AR153" s="295"/>
      <c r="AS153" s="262"/>
      <c r="AT153" s="78"/>
      <c r="AU153" s="73"/>
      <c r="AV153" s="73">
        <f t="shared" si="17"/>
        <v>15</v>
      </c>
      <c r="AW153" s="73">
        <f t="shared" si="14"/>
        <v>2</v>
      </c>
      <c r="AX153" s="73" t="str">
        <f>IF(OR(I153="Water",I153=" Sewage"),VLOOKUP(AV153,'Discounts II'!$B$5:$E$25,4),IF(OR(I153="Other",I153=" Demand"),VLOOKUP(AV153,'Discounts II'!$B$5:$E$25,2),"NOT OTHER"))</f>
        <v>NOT OTHER</v>
      </c>
      <c r="AY153" s="77">
        <f>IF($G$11=1,VLOOKUP(AV153,'Discounts I'!$B$10:$H$30,AW153),IF($G$11=2,VLOOKUP(AV153,'Discounts I'!$B$38:$H$58,AW153),IF($G$11=3,VLOOKUP(AV153,'Discounts I'!$B$66:$H$86,AW153),IF($G$11=4,VLOOKUP(AV153,'Discounts I'!$B$94:$H$114,AW153),IF($G$11=5,VLOOKUP(AV153,'Discounts I'!$B$122:$H$142,AW153))))))</f>
        <v>12.1</v>
      </c>
      <c r="AZ153" s="74"/>
      <c r="BA153" s="74" t="str">
        <f>VLOOKUP(I153,Tables!$G$41:$H$50,2,FALSE)</f>
        <v xml:space="preserve"> / MWh</v>
      </c>
      <c r="BB153" s="74" t="str">
        <f>VLOOKUP(I153,Tables!$G$52:$H$61,2,FALSE)</f>
        <v xml:space="preserve"> MWh</v>
      </c>
      <c r="BC153" s="74" t="str">
        <f>VLOOKUP(I153,Tables!$G$66:$H$76,2,FALSE)</f>
        <v>MBtu</v>
      </c>
    </row>
    <row r="154" spans="2:58" s="30" customFormat="1" ht="16.5" customHeight="1" x14ac:dyDescent="0.25">
      <c r="B154" s="262"/>
      <c r="C154" s="92">
        <v>8</v>
      </c>
      <c r="D154" s="351"/>
      <c r="E154" s="351"/>
      <c r="F154" s="351"/>
      <c r="G154" s="351"/>
      <c r="H154" s="351"/>
      <c r="I154" s="327"/>
      <c r="J154" s="327"/>
      <c r="K154" s="327"/>
      <c r="L154" s="327"/>
      <c r="M154" s="327"/>
      <c r="N154" s="327"/>
      <c r="O154" s="327"/>
      <c r="P154" s="327"/>
      <c r="Q154" s="327"/>
      <c r="R154" s="328"/>
      <c r="S154" s="329"/>
      <c r="T154" s="330"/>
      <c r="U154" s="330"/>
      <c r="V154" s="330"/>
      <c r="W154" s="331" t="str">
        <f t="shared" si="18"/>
        <v/>
      </c>
      <c r="X154" s="332"/>
      <c r="Y154" s="340"/>
      <c r="Z154" s="341"/>
      <c r="AA154" s="341"/>
      <c r="AB154" s="331" t="str">
        <f t="shared" si="19"/>
        <v/>
      </c>
      <c r="AC154" s="332"/>
      <c r="AD154" s="346" t="str">
        <f t="shared" si="20"/>
        <v/>
      </c>
      <c r="AE154" s="347"/>
      <c r="AF154" s="347"/>
      <c r="AG154" s="348" t="str">
        <f t="shared" si="15"/>
        <v/>
      </c>
      <c r="AH154" s="349"/>
      <c r="AI154" s="294"/>
      <c r="AJ154" s="295"/>
      <c r="AK154" s="295"/>
      <c r="AL154" s="295"/>
      <c r="AM154" s="296" t="str">
        <f t="shared" si="16"/>
        <v/>
      </c>
      <c r="AN154" s="296"/>
      <c r="AO154" s="295" t="str">
        <f t="shared" si="21"/>
        <v/>
      </c>
      <c r="AP154" s="295"/>
      <c r="AQ154" s="295"/>
      <c r="AR154" s="295"/>
      <c r="AS154" s="262"/>
      <c r="AT154" s="78"/>
      <c r="AU154" s="73"/>
      <c r="AV154" s="73" t="e">
        <f t="shared" si="17"/>
        <v>#N/A</v>
      </c>
      <c r="AW154" s="73" t="str">
        <f t="shared" si="14"/>
        <v>NON-ENERGY</v>
      </c>
      <c r="AX154" s="73" t="str">
        <f>IF(OR(I154="Water",I154=" Sewage"),VLOOKUP(AV154,'Discounts II'!$B$5:$E$25,4),IF(OR(I154="Other",I154=" Demand"),VLOOKUP(AV154,'Discounts II'!$B$5:$E$25,2),"NOT OTHER"))</f>
        <v>NOT OTHER</v>
      </c>
      <c r="AY154" s="77" t="e">
        <f>IF($G$11=1,VLOOKUP(AV154,'Discounts I'!$B$10:$H$30,AW154),IF($G$11=2,VLOOKUP(AV154,'Discounts I'!$B$38:$H$58,AW154),IF($G$11=3,VLOOKUP(AV154,'Discounts I'!$B$66:$H$86,AW154),IF($G$11=4,VLOOKUP(AV154,'Discounts I'!$B$94:$H$114,AW154),IF($G$11=5,VLOOKUP(AV154,'Discounts I'!$B$122:$H$142,AW154))))))</f>
        <v>#N/A</v>
      </c>
      <c r="AZ154" s="74"/>
      <c r="BA154" s="74" t="e">
        <f>VLOOKUP(I154,Tables!$G$41:$H$50,2,FALSE)</f>
        <v>#N/A</v>
      </c>
      <c r="BB154" s="74" t="e">
        <f>VLOOKUP(I154,Tables!$G$52:$H$61,2,FALSE)</f>
        <v>#N/A</v>
      </c>
      <c r="BC154" s="74" t="e">
        <f>VLOOKUP(I154,Tables!$G$66:$H$76,2,FALSE)</f>
        <v>#N/A</v>
      </c>
    </row>
    <row r="155" spans="2:58" s="30" customFormat="1" ht="16.5" customHeight="1" x14ac:dyDescent="0.25">
      <c r="B155" s="262"/>
      <c r="C155" s="92">
        <v>9</v>
      </c>
      <c r="D155" s="351"/>
      <c r="E155" s="351"/>
      <c r="F155" s="351"/>
      <c r="G155" s="351"/>
      <c r="H155" s="351"/>
      <c r="I155" s="327"/>
      <c r="J155" s="327"/>
      <c r="K155" s="327"/>
      <c r="L155" s="327"/>
      <c r="M155" s="327"/>
      <c r="N155" s="327"/>
      <c r="O155" s="327"/>
      <c r="P155" s="327"/>
      <c r="Q155" s="327"/>
      <c r="R155" s="328"/>
      <c r="S155" s="329"/>
      <c r="T155" s="330"/>
      <c r="U155" s="330"/>
      <c r="V155" s="330"/>
      <c r="W155" s="357" t="str">
        <f t="shared" si="18"/>
        <v/>
      </c>
      <c r="X155" s="358"/>
      <c r="Y155" s="340"/>
      <c r="Z155" s="341"/>
      <c r="AA155" s="341"/>
      <c r="AB155" s="357" t="str">
        <f t="shared" si="19"/>
        <v/>
      </c>
      <c r="AC155" s="358"/>
      <c r="AD155" s="346" t="str">
        <f t="shared" si="20"/>
        <v/>
      </c>
      <c r="AE155" s="347"/>
      <c r="AF155" s="347"/>
      <c r="AG155" s="348" t="str">
        <f t="shared" si="15"/>
        <v/>
      </c>
      <c r="AH155" s="349"/>
      <c r="AI155" s="294"/>
      <c r="AJ155" s="295"/>
      <c r="AK155" s="295"/>
      <c r="AL155" s="295"/>
      <c r="AM155" s="296" t="str">
        <f t="shared" si="16"/>
        <v/>
      </c>
      <c r="AN155" s="296"/>
      <c r="AO155" s="295" t="str">
        <f t="shared" si="21"/>
        <v/>
      </c>
      <c r="AP155" s="295"/>
      <c r="AQ155" s="295"/>
      <c r="AR155" s="295"/>
      <c r="AS155" s="262"/>
      <c r="AT155" s="78"/>
      <c r="AU155" s="73"/>
      <c r="AV155" s="73" t="e">
        <f t="shared" si="17"/>
        <v>#N/A</v>
      </c>
      <c r="AW155" s="73" t="str">
        <f t="shared" si="14"/>
        <v>NON-ENERGY</v>
      </c>
      <c r="AX155" s="73" t="str">
        <f>IF(OR(I155="Water",I155=" Sewage"),VLOOKUP(AV155,'Discounts II'!$B$5:$E$25,4),IF(OR(I155="Other",I155=" Demand"),VLOOKUP(AV155,'Discounts II'!$B$5:$E$25,2),"NOT OTHER"))</f>
        <v>NOT OTHER</v>
      </c>
      <c r="AY155" s="77" t="e">
        <f>IF($G$11=1,VLOOKUP(AV155,'Discounts I'!$B$10:$H$30,AW155),IF($G$11=2,VLOOKUP(AV155,'Discounts I'!$B$38:$H$58,AW155),IF($G$11=3,VLOOKUP(AV155,'Discounts I'!$B$66:$H$86,AW155),IF($G$11=4,VLOOKUP(AV155,'Discounts I'!$B$94:$H$114,AW155),IF($G$11=5,VLOOKUP(AV155,'Discounts I'!$B$122:$H$142,AW155))))))</f>
        <v>#N/A</v>
      </c>
      <c r="AZ155" s="74"/>
      <c r="BA155" s="74" t="e">
        <f>VLOOKUP(I155,Tables!$G$41:$H$50,2,FALSE)</f>
        <v>#N/A</v>
      </c>
      <c r="BB155" s="74" t="e">
        <f>VLOOKUP(I155,Tables!$G$52:$H$61,2,FALSE)</f>
        <v>#N/A</v>
      </c>
      <c r="BC155" s="74" t="e">
        <f>VLOOKUP(I155,Tables!$G$66:$H$76,2,FALSE)</f>
        <v>#N/A</v>
      </c>
    </row>
    <row r="156" spans="2:58" s="30" customFormat="1" ht="16.5" customHeight="1" x14ac:dyDescent="0.25">
      <c r="B156" s="262"/>
      <c r="C156" s="92">
        <v>10</v>
      </c>
      <c r="D156" s="351"/>
      <c r="E156" s="351"/>
      <c r="F156" s="351"/>
      <c r="G156" s="351"/>
      <c r="H156" s="351"/>
      <c r="I156" s="327"/>
      <c r="J156" s="327"/>
      <c r="K156" s="327"/>
      <c r="L156" s="327"/>
      <c r="M156" s="327"/>
      <c r="N156" s="327"/>
      <c r="O156" s="327"/>
      <c r="P156" s="327"/>
      <c r="Q156" s="327"/>
      <c r="R156" s="328"/>
      <c r="S156" s="329"/>
      <c r="T156" s="330"/>
      <c r="U156" s="330"/>
      <c r="V156" s="330"/>
      <c r="W156" s="331" t="str">
        <f t="shared" si="18"/>
        <v/>
      </c>
      <c r="X156" s="332"/>
      <c r="Y156" s="340"/>
      <c r="Z156" s="341"/>
      <c r="AA156" s="341"/>
      <c r="AB156" s="331" t="str">
        <f t="shared" si="19"/>
        <v/>
      </c>
      <c r="AC156" s="332"/>
      <c r="AD156" s="346" t="str">
        <f t="shared" si="20"/>
        <v/>
      </c>
      <c r="AE156" s="347"/>
      <c r="AF156" s="347"/>
      <c r="AG156" s="348" t="str">
        <f t="shared" si="15"/>
        <v/>
      </c>
      <c r="AH156" s="349"/>
      <c r="AI156" s="294"/>
      <c r="AJ156" s="295"/>
      <c r="AK156" s="295"/>
      <c r="AL156" s="295"/>
      <c r="AM156" s="296" t="str">
        <f t="shared" si="16"/>
        <v/>
      </c>
      <c r="AN156" s="296"/>
      <c r="AO156" s="295" t="str">
        <f t="shared" si="21"/>
        <v/>
      </c>
      <c r="AP156" s="295"/>
      <c r="AQ156" s="295"/>
      <c r="AR156" s="295"/>
      <c r="AS156" s="262"/>
      <c r="AT156" s="78"/>
      <c r="AU156" s="73"/>
      <c r="AV156" s="73" t="e">
        <f t="shared" si="17"/>
        <v>#N/A</v>
      </c>
      <c r="AW156" s="73" t="str">
        <f t="shared" si="14"/>
        <v>NON-ENERGY</v>
      </c>
      <c r="AX156" s="73" t="str">
        <f>IF(OR(I156="Water",I156=" Sewage"),VLOOKUP(AV156,'Discounts II'!$B$5:$E$25,4),IF(OR(I156="Other",I156=" Demand"),VLOOKUP(AV156,'Discounts II'!$B$5:$E$25,2),"NOT OTHER"))</f>
        <v>NOT OTHER</v>
      </c>
      <c r="AY156" s="77" t="e">
        <f>IF($G$11=1,VLOOKUP(AV156,'Discounts I'!$B$10:$H$30,AW156),IF($G$11=2,VLOOKUP(AV156,'Discounts I'!$B$38:$H$58,AW156),IF($G$11=3,VLOOKUP(AV156,'Discounts I'!$B$66:$H$86,AW156),IF($G$11=4,VLOOKUP(AV156,'Discounts I'!$B$94:$H$114,AW156),IF($G$11=5,VLOOKUP(AV156,'Discounts I'!$B$122:$H$142,AW156))))))</f>
        <v>#N/A</v>
      </c>
      <c r="AZ156" s="74"/>
      <c r="BA156" s="74" t="e">
        <f>VLOOKUP(I156,Tables!$G$41:$H$50,2,FALSE)</f>
        <v>#N/A</v>
      </c>
      <c r="BB156" s="74" t="e">
        <f>VLOOKUP(I156,Tables!$G$52:$H$61,2,FALSE)</f>
        <v>#N/A</v>
      </c>
      <c r="BC156" s="74" t="e">
        <f>VLOOKUP(I156,Tables!$G$66:$H$76,2,FALSE)</f>
        <v>#N/A</v>
      </c>
    </row>
    <row r="157" spans="2:58" s="30" customFormat="1" ht="16.5" hidden="1" customHeight="1" x14ac:dyDescent="0.25">
      <c r="B157" s="262"/>
      <c r="C157" s="92">
        <v>11</v>
      </c>
      <c r="D157" s="351"/>
      <c r="E157" s="351"/>
      <c r="F157" s="351"/>
      <c r="G157" s="351"/>
      <c r="H157" s="351"/>
      <c r="I157" s="327"/>
      <c r="J157" s="327"/>
      <c r="K157" s="327"/>
      <c r="L157" s="327"/>
      <c r="M157" s="327"/>
      <c r="N157" s="327"/>
      <c r="O157" s="327"/>
      <c r="P157" s="327"/>
      <c r="Q157" s="327"/>
      <c r="R157" s="328"/>
      <c r="S157" s="329"/>
      <c r="T157" s="330"/>
      <c r="U157" s="330"/>
      <c r="V157" s="330"/>
      <c r="W157" s="331" t="str">
        <f t="shared" si="18"/>
        <v/>
      </c>
      <c r="X157" s="332"/>
      <c r="Y157" s="340"/>
      <c r="Z157" s="341"/>
      <c r="AA157" s="341"/>
      <c r="AB157" s="331" t="str">
        <f t="shared" si="19"/>
        <v/>
      </c>
      <c r="AC157" s="332"/>
      <c r="AD157" s="346" t="str">
        <f t="shared" si="20"/>
        <v/>
      </c>
      <c r="AE157" s="347"/>
      <c r="AF157" s="347"/>
      <c r="AG157" s="348" t="str">
        <f t="shared" si="15"/>
        <v/>
      </c>
      <c r="AH157" s="349"/>
      <c r="AI157" s="294"/>
      <c r="AJ157" s="295"/>
      <c r="AK157" s="295"/>
      <c r="AL157" s="295"/>
      <c r="AM157" s="296" t="str">
        <f t="shared" si="16"/>
        <v/>
      </c>
      <c r="AN157" s="296"/>
      <c r="AO157" s="295" t="str">
        <f t="shared" si="21"/>
        <v/>
      </c>
      <c r="AP157" s="295"/>
      <c r="AQ157" s="295"/>
      <c r="AR157" s="295"/>
      <c r="AS157" s="262"/>
      <c r="AT157" s="78"/>
      <c r="AU157" s="73"/>
      <c r="AV157" s="73" t="e">
        <f t="shared" si="17"/>
        <v>#N/A</v>
      </c>
      <c r="AW157" s="73" t="str">
        <f t="shared" si="14"/>
        <v>NON-ENERGY</v>
      </c>
      <c r="AX157" s="73" t="str">
        <f>IF(OR(I157="Water",I157=" Sewage"),VLOOKUP(AV157,'Discounts II'!$B$5:$E$25,4),IF(OR(I157="Other",I157=" Demand"),VLOOKUP(AV157,'Discounts II'!$B$5:$E$25,2),"NOT OTHER"))</f>
        <v>NOT OTHER</v>
      </c>
      <c r="AY157" s="77" t="e">
        <f>IF($G$11=1,VLOOKUP(AV157,'Discounts I'!$B$10:$H$30,AW157),IF($G$11=2,VLOOKUP(AV157,'Discounts I'!$B$38:$H$58,AW157),IF($G$11=3,VLOOKUP(AV157,'Discounts I'!$B$66:$H$86,AW157),IF($G$11=4,VLOOKUP(AV157,'Discounts I'!$B$94:$H$114,AW157),IF($G$11=5,VLOOKUP(AV157,'Discounts I'!$B$122:$H$142,AW157))))))</f>
        <v>#N/A</v>
      </c>
      <c r="AZ157" s="74"/>
      <c r="BA157" s="74" t="e">
        <f>VLOOKUP(I157,Tables!$G$41:$H$50,2,FALSE)</f>
        <v>#N/A</v>
      </c>
      <c r="BB157" s="74" t="e">
        <f>VLOOKUP(I157,Tables!$G$52:$H$61,2,FALSE)</f>
        <v>#N/A</v>
      </c>
      <c r="BC157" s="74" t="e">
        <f>VLOOKUP(I157,Tables!$G$66:$H$76,2,FALSE)</f>
        <v>#N/A</v>
      </c>
    </row>
    <row r="158" spans="2:58" s="30" customFormat="1" ht="16.5" hidden="1" customHeight="1" x14ac:dyDescent="0.25">
      <c r="B158" s="262"/>
      <c r="C158" s="92">
        <v>12</v>
      </c>
      <c r="D158" s="351"/>
      <c r="E158" s="351"/>
      <c r="F158" s="351"/>
      <c r="G158" s="351"/>
      <c r="H158" s="351"/>
      <c r="I158" s="327"/>
      <c r="J158" s="327"/>
      <c r="K158" s="327"/>
      <c r="L158" s="327"/>
      <c r="M158" s="327"/>
      <c r="N158" s="327"/>
      <c r="O158" s="327"/>
      <c r="P158" s="327"/>
      <c r="Q158" s="327"/>
      <c r="R158" s="328"/>
      <c r="S158" s="329"/>
      <c r="T158" s="330"/>
      <c r="U158" s="330"/>
      <c r="V158" s="330"/>
      <c r="W158" s="331" t="str">
        <f t="shared" si="18"/>
        <v/>
      </c>
      <c r="X158" s="332"/>
      <c r="Y158" s="340"/>
      <c r="Z158" s="341"/>
      <c r="AA158" s="341"/>
      <c r="AB158" s="331" t="str">
        <f t="shared" si="19"/>
        <v/>
      </c>
      <c r="AC158" s="332"/>
      <c r="AD158" s="346" t="str">
        <f t="shared" si="20"/>
        <v/>
      </c>
      <c r="AE158" s="347"/>
      <c r="AF158" s="347"/>
      <c r="AG158" s="348" t="str">
        <f t="shared" si="15"/>
        <v/>
      </c>
      <c r="AH158" s="349"/>
      <c r="AI158" s="294"/>
      <c r="AJ158" s="295"/>
      <c r="AK158" s="295"/>
      <c r="AL158" s="295"/>
      <c r="AM158" s="296" t="str">
        <f t="shared" si="16"/>
        <v/>
      </c>
      <c r="AN158" s="296"/>
      <c r="AO158" s="295" t="str">
        <f t="shared" si="21"/>
        <v/>
      </c>
      <c r="AP158" s="295"/>
      <c r="AQ158" s="295"/>
      <c r="AR158" s="295"/>
      <c r="AS158" s="262"/>
      <c r="AT158" s="78"/>
      <c r="AU158" s="73"/>
      <c r="AV158" s="73" t="e">
        <f t="shared" si="17"/>
        <v>#N/A</v>
      </c>
      <c r="AW158" s="73" t="str">
        <f t="shared" si="14"/>
        <v>NON-ENERGY</v>
      </c>
      <c r="AX158" s="73" t="str">
        <f>IF(OR(I158="Water",I158=" Sewage"),VLOOKUP(AV158,'Discounts II'!$B$5:$E$25,4),IF(OR(I158="Other",I158=" Demand"),VLOOKUP(AV158,'Discounts II'!$B$5:$E$25,2),"NOT OTHER"))</f>
        <v>NOT OTHER</v>
      </c>
      <c r="AY158" s="77" t="e">
        <f>IF($G$11=1,VLOOKUP(AV158,'Discounts I'!$B$10:$H$30,AW158),IF($G$11=2,VLOOKUP(AV158,'Discounts I'!$B$38:$H$58,AW158),IF($G$11=3,VLOOKUP(AV158,'Discounts I'!$B$66:$H$86,AW158),IF($G$11=4,VLOOKUP(AV158,'Discounts I'!$B$94:$H$114,AW158),IF($G$11=5,VLOOKUP(AV158,'Discounts I'!$B$122:$H$142,AW158))))))</f>
        <v>#N/A</v>
      </c>
      <c r="AZ158" s="74"/>
      <c r="BA158" s="74" t="e">
        <f>VLOOKUP(I158,Tables!$G$41:$H$50,2,FALSE)</f>
        <v>#N/A</v>
      </c>
      <c r="BB158" s="74" t="e">
        <f>VLOOKUP(I158,Tables!$G$52:$H$61,2,FALSE)</f>
        <v>#N/A</v>
      </c>
      <c r="BC158" s="74" t="e">
        <f>VLOOKUP(I158,Tables!$G$66:$H$76,2,FALSE)</f>
        <v>#N/A</v>
      </c>
    </row>
    <row r="159" spans="2:58" s="30" customFormat="1" ht="16.5" hidden="1" customHeight="1" x14ac:dyDescent="0.25">
      <c r="B159" s="262"/>
      <c r="C159" s="92">
        <v>13</v>
      </c>
      <c r="D159" s="351"/>
      <c r="E159" s="351"/>
      <c r="F159" s="351"/>
      <c r="G159" s="351"/>
      <c r="H159" s="351"/>
      <c r="I159" s="327"/>
      <c r="J159" s="327"/>
      <c r="K159" s="327"/>
      <c r="L159" s="327"/>
      <c r="M159" s="327"/>
      <c r="N159" s="327"/>
      <c r="O159" s="327"/>
      <c r="P159" s="327"/>
      <c r="Q159" s="327"/>
      <c r="R159" s="328"/>
      <c r="S159" s="329"/>
      <c r="T159" s="330"/>
      <c r="U159" s="330"/>
      <c r="V159" s="330"/>
      <c r="W159" s="331" t="str">
        <f t="shared" si="18"/>
        <v/>
      </c>
      <c r="X159" s="332"/>
      <c r="Y159" s="340"/>
      <c r="Z159" s="341"/>
      <c r="AA159" s="341"/>
      <c r="AB159" s="331" t="str">
        <f t="shared" si="19"/>
        <v/>
      </c>
      <c r="AC159" s="332"/>
      <c r="AD159" s="346" t="str">
        <f t="shared" si="20"/>
        <v/>
      </c>
      <c r="AE159" s="347"/>
      <c r="AF159" s="347"/>
      <c r="AG159" s="348" t="str">
        <f t="shared" si="15"/>
        <v/>
      </c>
      <c r="AH159" s="349"/>
      <c r="AI159" s="294"/>
      <c r="AJ159" s="295"/>
      <c r="AK159" s="295"/>
      <c r="AL159" s="295"/>
      <c r="AM159" s="296" t="str">
        <f t="shared" si="16"/>
        <v/>
      </c>
      <c r="AN159" s="296"/>
      <c r="AO159" s="295" t="str">
        <f t="shared" si="21"/>
        <v/>
      </c>
      <c r="AP159" s="295"/>
      <c r="AQ159" s="295"/>
      <c r="AR159" s="295"/>
      <c r="AS159" s="262"/>
      <c r="AT159" s="78"/>
      <c r="AU159" s="73"/>
      <c r="AV159" s="73" t="e">
        <f t="shared" si="17"/>
        <v>#N/A</v>
      </c>
      <c r="AW159" s="73" t="str">
        <f t="shared" si="14"/>
        <v>NON-ENERGY</v>
      </c>
      <c r="AX159" s="73" t="str">
        <f>IF(OR(I159="Water",I159=" Sewage"),VLOOKUP(AV159,'Discounts II'!$B$5:$E$25,4),IF(OR(I159="Other",I159=" Demand"),VLOOKUP(AV159,'Discounts II'!$B$5:$E$25,2),"NOT OTHER"))</f>
        <v>NOT OTHER</v>
      </c>
      <c r="AY159" s="77" t="e">
        <f>IF($G$11=1,VLOOKUP(AV159,'Discounts I'!$B$10:$H$30,AW159),IF($G$11=2,VLOOKUP(AV159,'Discounts I'!$B$38:$H$58,AW159),IF($G$11=3,VLOOKUP(AV159,'Discounts I'!$B$66:$H$86,AW159),IF($G$11=4,VLOOKUP(AV159,'Discounts I'!$B$94:$H$114,AW159),IF($G$11=5,VLOOKUP(AV159,'Discounts I'!$B$122:$H$142,AW159))))))</f>
        <v>#N/A</v>
      </c>
      <c r="AZ159" s="74"/>
      <c r="BA159" s="74" t="e">
        <f>VLOOKUP(I159,Tables!$G$41:$H$50,2,FALSE)</f>
        <v>#N/A</v>
      </c>
      <c r="BB159" s="74" t="e">
        <f>VLOOKUP(I159,Tables!$G$52:$H$61,2,FALSE)</f>
        <v>#N/A</v>
      </c>
      <c r="BC159" s="74" t="e">
        <f>VLOOKUP(I159,Tables!$G$66:$H$76,2,FALSE)</f>
        <v>#N/A</v>
      </c>
    </row>
    <row r="160" spans="2:58" s="30" customFormat="1" ht="16.5" hidden="1" customHeight="1" x14ac:dyDescent="0.25">
      <c r="B160" s="262"/>
      <c r="C160" s="92">
        <v>14</v>
      </c>
      <c r="D160" s="351"/>
      <c r="E160" s="351"/>
      <c r="F160" s="351"/>
      <c r="G160" s="351"/>
      <c r="H160" s="351"/>
      <c r="I160" s="327"/>
      <c r="J160" s="327"/>
      <c r="K160" s="327"/>
      <c r="L160" s="327"/>
      <c r="M160" s="327"/>
      <c r="N160" s="327"/>
      <c r="O160" s="327"/>
      <c r="P160" s="327"/>
      <c r="Q160" s="327"/>
      <c r="R160" s="328"/>
      <c r="S160" s="329"/>
      <c r="T160" s="330"/>
      <c r="U160" s="330"/>
      <c r="V160" s="330"/>
      <c r="W160" s="331" t="str">
        <f t="shared" si="18"/>
        <v/>
      </c>
      <c r="X160" s="332"/>
      <c r="Y160" s="340"/>
      <c r="Z160" s="341"/>
      <c r="AA160" s="341"/>
      <c r="AB160" s="331" t="str">
        <f t="shared" si="19"/>
        <v/>
      </c>
      <c r="AC160" s="332"/>
      <c r="AD160" s="346" t="str">
        <f t="shared" si="20"/>
        <v/>
      </c>
      <c r="AE160" s="347"/>
      <c r="AF160" s="347"/>
      <c r="AG160" s="348" t="str">
        <f t="shared" si="15"/>
        <v/>
      </c>
      <c r="AH160" s="349"/>
      <c r="AI160" s="294"/>
      <c r="AJ160" s="295"/>
      <c r="AK160" s="295"/>
      <c r="AL160" s="295"/>
      <c r="AM160" s="296" t="str">
        <f t="shared" si="16"/>
        <v/>
      </c>
      <c r="AN160" s="296"/>
      <c r="AO160" s="295" t="str">
        <f t="shared" si="21"/>
        <v/>
      </c>
      <c r="AP160" s="295"/>
      <c r="AQ160" s="295"/>
      <c r="AR160" s="295"/>
      <c r="AS160" s="262"/>
      <c r="AT160" s="78"/>
      <c r="AU160" s="73"/>
      <c r="AV160" s="73" t="e">
        <f t="shared" si="17"/>
        <v>#N/A</v>
      </c>
      <c r="AW160" s="73" t="str">
        <f t="shared" si="14"/>
        <v>NON-ENERGY</v>
      </c>
      <c r="AX160" s="73" t="str">
        <f>IF(OR(I160="Water",I160=" Sewage"),VLOOKUP(AV160,'Discounts II'!$B$5:$E$25,4),IF(OR(I160="Other",I160=" Demand"),VLOOKUP(AV160,'Discounts II'!$B$5:$E$25,2),"NOT OTHER"))</f>
        <v>NOT OTHER</v>
      </c>
      <c r="AY160" s="77" t="e">
        <f>IF($G$11=1,VLOOKUP(AV160,'Discounts I'!$B$10:$H$30,AW160),IF($G$11=2,VLOOKUP(AV160,'Discounts I'!$B$38:$H$58,AW160),IF($G$11=3,VLOOKUP(AV160,'Discounts I'!$B$66:$H$86,AW160),IF($G$11=4,VLOOKUP(AV160,'Discounts I'!$B$94:$H$114,AW160),IF($G$11=5,VLOOKUP(AV160,'Discounts I'!$B$122:$H$142,AW160))))))</f>
        <v>#N/A</v>
      </c>
      <c r="AZ160" s="74"/>
      <c r="BA160" s="74" t="e">
        <f>VLOOKUP(I160,Tables!$G$41:$H$50,2,FALSE)</f>
        <v>#N/A</v>
      </c>
      <c r="BB160" s="74" t="e">
        <f>VLOOKUP(I160,Tables!$G$52:$H$61,2,FALSE)</f>
        <v>#N/A</v>
      </c>
      <c r="BC160" s="74" t="e">
        <f>VLOOKUP(I160,Tables!$G$66:$H$76,2,FALSE)</f>
        <v>#N/A</v>
      </c>
    </row>
    <row r="161" spans="2:55" s="30" customFormat="1" ht="16.5" hidden="1" customHeight="1" x14ac:dyDescent="0.25">
      <c r="B161" s="262"/>
      <c r="C161" s="92">
        <v>15</v>
      </c>
      <c r="D161" s="351"/>
      <c r="E161" s="351"/>
      <c r="F161" s="351"/>
      <c r="G161" s="351"/>
      <c r="H161" s="351"/>
      <c r="I161" s="327"/>
      <c r="J161" s="327"/>
      <c r="K161" s="327"/>
      <c r="L161" s="327"/>
      <c r="M161" s="327"/>
      <c r="N161" s="327"/>
      <c r="O161" s="327"/>
      <c r="P161" s="327"/>
      <c r="Q161" s="327"/>
      <c r="R161" s="328"/>
      <c r="S161" s="329"/>
      <c r="T161" s="330"/>
      <c r="U161" s="330"/>
      <c r="V161" s="330"/>
      <c r="W161" s="331" t="str">
        <f t="shared" si="18"/>
        <v/>
      </c>
      <c r="X161" s="332"/>
      <c r="Y161" s="340"/>
      <c r="Z161" s="341"/>
      <c r="AA161" s="341"/>
      <c r="AB161" s="331" t="str">
        <f t="shared" si="19"/>
        <v/>
      </c>
      <c r="AC161" s="332"/>
      <c r="AD161" s="346" t="str">
        <f t="shared" si="20"/>
        <v/>
      </c>
      <c r="AE161" s="347"/>
      <c r="AF161" s="347"/>
      <c r="AG161" s="348" t="str">
        <f t="shared" si="15"/>
        <v/>
      </c>
      <c r="AH161" s="349"/>
      <c r="AI161" s="294"/>
      <c r="AJ161" s="295"/>
      <c r="AK161" s="295"/>
      <c r="AL161" s="295"/>
      <c r="AM161" s="296" t="str">
        <f t="shared" si="16"/>
        <v/>
      </c>
      <c r="AN161" s="296"/>
      <c r="AO161" s="295" t="str">
        <f t="shared" si="21"/>
        <v/>
      </c>
      <c r="AP161" s="295"/>
      <c r="AQ161" s="295"/>
      <c r="AR161" s="295"/>
      <c r="AS161" s="262"/>
      <c r="AT161" s="78"/>
      <c r="AU161" s="73"/>
      <c r="AV161" s="73" t="e">
        <f t="shared" si="17"/>
        <v>#N/A</v>
      </c>
      <c r="AW161" s="73" t="str">
        <f t="shared" si="14"/>
        <v>NON-ENERGY</v>
      </c>
      <c r="AX161" s="73" t="str">
        <f>IF(OR(I161="Water",I161=" Sewage"),VLOOKUP(AV161,'Discounts II'!$B$5:$E$25,4),IF(OR(I161="Other",I161=" Demand"),VLOOKUP(AV161,'Discounts II'!$B$5:$E$25,2),"NOT OTHER"))</f>
        <v>NOT OTHER</v>
      </c>
      <c r="AY161" s="77" t="e">
        <f>IF($G$11=1,VLOOKUP(AV161,'Discounts I'!$B$10:$H$30,AW161),IF($G$11=2,VLOOKUP(AV161,'Discounts I'!$B$38:$H$58,AW161),IF($G$11=3,VLOOKUP(AV161,'Discounts I'!$B$66:$H$86,AW161),IF($G$11=4,VLOOKUP(AV161,'Discounts I'!$B$94:$H$114,AW161),IF($G$11=5,VLOOKUP(AV161,'Discounts I'!$B$122:$H$142,AW161))))))</f>
        <v>#N/A</v>
      </c>
      <c r="AZ161" s="74"/>
      <c r="BA161" s="74" t="e">
        <f>VLOOKUP(I161,Tables!$G$41:$H$50,2,FALSE)</f>
        <v>#N/A</v>
      </c>
      <c r="BB161" s="74" t="e">
        <f>VLOOKUP(I161,Tables!$G$52:$H$61,2,FALSE)</f>
        <v>#N/A</v>
      </c>
      <c r="BC161" s="74" t="e">
        <f>VLOOKUP(I161,Tables!$G$66:$H$76,2,FALSE)</f>
        <v>#N/A</v>
      </c>
    </row>
    <row r="162" spans="2:55" s="30" customFormat="1" ht="16.5" hidden="1" customHeight="1" x14ac:dyDescent="0.25">
      <c r="B162" s="262"/>
      <c r="C162" s="92">
        <v>16</v>
      </c>
      <c r="D162" s="351"/>
      <c r="E162" s="351"/>
      <c r="F162" s="351"/>
      <c r="G162" s="351"/>
      <c r="H162" s="351"/>
      <c r="I162" s="327"/>
      <c r="J162" s="327"/>
      <c r="K162" s="327"/>
      <c r="L162" s="327"/>
      <c r="M162" s="327"/>
      <c r="N162" s="327"/>
      <c r="O162" s="327"/>
      <c r="P162" s="327"/>
      <c r="Q162" s="327"/>
      <c r="R162" s="328"/>
      <c r="S162" s="329"/>
      <c r="T162" s="330"/>
      <c r="U162" s="330"/>
      <c r="V162" s="330"/>
      <c r="W162" s="331" t="str">
        <f t="shared" si="18"/>
        <v/>
      </c>
      <c r="X162" s="332"/>
      <c r="Y162" s="340"/>
      <c r="Z162" s="341"/>
      <c r="AA162" s="341"/>
      <c r="AB162" s="331" t="str">
        <f t="shared" si="19"/>
        <v/>
      </c>
      <c r="AC162" s="332"/>
      <c r="AD162" s="346" t="str">
        <f t="shared" si="20"/>
        <v/>
      </c>
      <c r="AE162" s="347"/>
      <c r="AF162" s="347"/>
      <c r="AG162" s="348" t="str">
        <f t="shared" si="15"/>
        <v/>
      </c>
      <c r="AH162" s="349"/>
      <c r="AI162" s="294"/>
      <c r="AJ162" s="295"/>
      <c r="AK162" s="295"/>
      <c r="AL162" s="295"/>
      <c r="AM162" s="296" t="str">
        <f t="shared" si="16"/>
        <v/>
      </c>
      <c r="AN162" s="296"/>
      <c r="AO162" s="295" t="str">
        <f t="shared" si="21"/>
        <v/>
      </c>
      <c r="AP162" s="295"/>
      <c r="AQ162" s="295"/>
      <c r="AR162" s="295"/>
      <c r="AS162" s="262"/>
      <c r="AT162" s="78"/>
      <c r="AU162" s="73"/>
      <c r="AV162" s="73" t="e">
        <f t="shared" si="17"/>
        <v>#N/A</v>
      </c>
      <c r="AW162" s="73" t="str">
        <f t="shared" si="14"/>
        <v>NON-ENERGY</v>
      </c>
      <c r="AX162" s="73" t="str">
        <f>IF(OR(I162="Water",I162=" Sewage"),VLOOKUP(AV162,'Discounts II'!$B$5:$E$25,4),IF(OR(I162="Other",I162=" Demand"),VLOOKUP(AV162,'Discounts II'!$B$5:$E$25,2),"NOT OTHER"))</f>
        <v>NOT OTHER</v>
      </c>
      <c r="AY162" s="77" t="e">
        <f>IF($G$11=1,VLOOKUP(AV162,'Discounts I'!$B$10:$H$30,AW162),IF($G$11=2,VLOOKUP(AV162,'Discounts I'!$B$38:$H$58,AW162),IF($G$11=3,VLOOKUP(AV162,'Discounts I'!$B$66:$H$86,AW162),IF($G$11=4,VLOOKUP(AV162,'Discounts I'!$B$94:$H$114,AW162),IF($G$11=5,VLOOKUP(AV162,'Discounts I'!$B$122:$H$142,AW162))))))</f>
        <v>#N/A</v>
      </c>
      <c r="AZ162" s="74"/>
      <c r="BA162" s="74" t="e">
        <f>VLOOKUP(I162,Tables!$G$41:$H$50,2,FALSE)</f>
        <v>#N/A</v>
      </c>
      <c r="BB162" s="74" t="e">
        <f>VLOOKUP(I162,Tables!$G$52:$H$61,2,FALSE)</f>
        <v>#N/A</v>
      </c>
      <c r="BC162" s="74" t="e">
        <f>VLOOKUP(I162,Tables!$G$66:$H$76,2,FALSE)</f>
        <v>#N/A</v>
      </c>
    </row>
    <row r="163" spans="2:55" s="30" customFormat="1" ht="16.5" hidden="1" customHeight="1" x14ac:dyDescent="0.25">
      <c r="B163" s="262"/>
      <c r="C163" s="92">
        <v>17</v>
      </c>
      <c r="D163" s="351"/>
      <c r="E163" s="351"/>
      <c r="F163" s="351"/>
      <c r="G163" s="351"/>
      <c r="H163" s="351"/>
      <c r="I163" s="327"/>
      <c r="J163" s="327"/>
      <c r="K163" s="327"/>
      <c r="L163" s="327"/>
      <c r="M163" s="327"/>
      <c r="N163" s="327"/>
      <c r="O163" s="327"/>
      <c r="P163" s="327"/>
      <c r="Q163" s="327"/>
      <c r="R163" s="328"/>
      <c r="S163" s="329"/>
      <c r="T163" s="330"/>
      <c r="U163" s="330"/>
      <c r="V163" s="330"/>
      <c r="W163" s="331" t="str">
        <f t="shared" si="18"/>
        <v/>
      </c>
      <c r="X163" s="332"/>
      <c r="Y163" s="340"/>
      <c r="Z163" s="341"/>
      <c r="AA163" s="341"/>
      <c r="AB163" s="331" t="str">
        <f t="shared" si="19"/>
        <v/>
      </c>
      <c r="AC163" s="332"/>
      <c r="AD163" s="346" t="str">
        <f t="shared" si="20"/>
        <v/>
      </c>
      <c r="AE163" s="347"/>
      <c r="AF163" s="347"/>
      <c r="AG163" s="348" t="str">
        <f t="shared" si="15"/>
        <v/>
      </c>
      <c r="AH163" s="349"/>
      <c r="AI163" s="294"/>
      <c r="AJ163" s="295"/>
      <c r="AK163" s="295"/>
      <c r="AL163" s="295"/>
      <c r="AM163" s="296" t="str">
        <f t="shared" si="16"/>
        <v/>
      </c>
      <c r="AN163" s="296"/>
      <c r="AO163" s="295" t="str">
        <f t="shared" si="21"/>
        <v/>
      </c>
      <c r="AP163" s="295"/>
      <c r="AQ163" s="295"/>
      <c r="AR163" s="295"/>
      <c r="AS163" s="262"/>
      <c r="AT163" s="78"/>
      <c r="AU163" s="73"/>
      <c r="AV163" s="73" t="e">
        <f t="shared" si="17"/>
        <v>#N/A</v>
      </c>
      <c r="AW163" s="73" t="str">
        <f t="shared" si="14"/>
        <v>NON-ENERGY</v>
      </c>
      <c r="AX163" s="73" t="str">
        <f>IF(OR(I163="Water",I163=" Sewage"),VLOOKUP(AV163,'Discounts II'!$B$5:$E$25,4),IF(OR(I163="Other",I163=" Demand"),VLOOKUP(AV163,'Discounts II'!$B$5:$E$25,2),"NOT OTHER"))</f>
        <v>NOT OTHER</v>
      </c>
      <c r="AY163" s="77" t="e">
        <f>IF($G$11=1,VLOOKUP(AV163,'Discounts I'!$B$10:$H$30,AW163),IF($G$11=2,VLOOKUP(AV163,'Discounts I'!$B$38:$H$58,AW163),IF($G$11=3,VLOOKUP(AV163,'Discounts I'!$B$66:$H$86,AW163),IF($G$11=4,VLOOKUP(AV163,'Discounts I'!$B$94:$H$114,AW163),IF($G$11=5,VLOOKUP(AV163,'Discounts I'!$B$122:$H$142,AW163))))))</f>
        <v>#N/A</v>
      </c>
      <c r="AZ163" s="74"/>
      <c r="BA163" s="74" t="e">
        <f>VLOOKUP(I163,Tables!$G$41:$H$50,2,FALSE)</f>
        <v>#N/A</v>
      </c>
      <c r="BB163" s="74" t="e">
        <f>VLOOKUP(I163,Tables!$G$52:$H$61,2,FALSE)</f>
        <v>#N/A</v>
      </c>
      <c r="BC163" s="74" t="e">
        <f>VLOOKUP(I163,Tables!$G$66:$H$76,2,FALSE)</f>
        <v>#N/A</v>
      </c>
    </row>
    <row r="164" spans="2:55" s="30" customFormat="1" ht="16.5" hidden="1" customHeight="1" x14ac:dyDescent="0.25">
      <c r="B164" s="262"/>
      <c r="C164" s="92">
        <v>18</v>
      </c>
      <c r="D164" s="351"/>
      <c r="E164" s="351"/>
      <c r="F164" s="351"/>
      <c r="G164" s="351"/>
      <c r="H164" s="351"/>
      <c r="I164" s="327"/>
      <c r="J164" s="327"/>
      <c r="K164" s="327"/>
      <c r="L164" s="327"/>
      <c r="M164" s="327"/>
      <c r="N164" s="327"/>
      <c r="O164" s="327"/>
      <c r="P164" s="327"/>
      <c r="Q164" s="327"/>
      <c r="R164" s="328"/>
      <c r="S164" s="329"/>
      <c r="T164" s="330"/>
      <c r="U164" s="330"/>
      <c r="V164" s="330"/>
      <c r="W164" s="331" t="str">
        <f t="shared" si="18"/>
        <v/>
      </c>
      <c r="X164" s="332"/>
      <c r="Y164" s="340"/>
      <c r="Z164" s="341"/>
      <c r="AA164" s="341"/>
      <c r="AB164" s="331" t="str">
        <f t="shared" si="19"/>
        <v/>
      </c>
      <c r="AC164" s="332"/>
      <c r="AD164" s="346" t="str">
        <f t="shared" si="20"/>
        <v/>
      </c>
      <c r="AE164" s="347"/>
      <c r="AF164" s="347"/>
      <c r="AG164" s="348" t="str">
        <f t="shared" si="15"/>
        <v/>
      </c>
      <c r="AH164" s="349"/>
      <c r="AI164" s="294"/>
      <c r="AJ164" s="295"/>
      <c r="AK164" s="295"/>
      <c r="AL164" s="295"/>
      <c r="AM164" s="296" t="str">
        <f t="shared" si="16"/>
        <v/>
      </c>
      <c r="AN164" s="296"/>
      <c r="AO164" s="295" t="str">
        <f t="shared" si="21"/>
        <v/>
      </c>
      <c r="AP164" s="295"/>
      <c r="AQ164" s="295"/>
      <c r="AR164" s="295"/>
      <c r="AS164" s="262"/>
      <c r="AT164" s="78"/>
      <c r="AU164" s="73"/>
      <c r="AV164" s="73" t="e">
        <f t="shared" si="17"/>
        <v>#N/A</v>
      </c>
      <c r="AW164" s="73" t="str">
        <f t="shared" si="14"/>
        <v>NON-ENERGY</v>
      </c>
      <c r="AX164" s="73" t="str">
        <f>IF(OR(I164="Water",I164=" Sewage"),VLOOKUP(AV164,'Discounts II'!$B$5:$E$25,4),IF(OR(I164="Other",I164=" Demand"),VLOOKUP(AV164,'Discounts II'!$B$5:$E$25,2),"NOT OTHER"))</f>
        <v>NOT OTHER</v>
      </c>
      <c r="AY164" s="77" t="e">
        <f>IF($G$11=1,VLOOKUP(AV164,'Discounts I'!$B$10:$H$30,AW164),IF($G$11=2,VLOOKUP(AV164,'Discounts I'!$B$38:$H$58,AW164),IF($G$11=3,VLOOKUP(AV164,'Discounts I'!$B$66:$H$86,AW164),IF($G$11=4,VLOOKUP(AV164,'Discounts I'!$B$94:$H$114,AW164),IF($G$11=5,VLOOKUP(AV164,'Discounts I'!$B$122:$H$142,AW164))))))</f>
        <v>#N/A</v>
      </c>
      <c r="AZ164" s="74"/>
      <c r="BA164" s="74" t="e">
        <f>VLOOKUP(I164,Tables!$G$41:$H$50,2,FALSE)</f>
        <v>#N/A</v>
      </c>
      <c r="BB164" s="74" t="e">
        <f>VLOOKUP(I164,Tables!$G$52:$H$61,2,FALSE)</f>
        <v>#N/A</v>
      </c>
      <c r="BC164" s="74" t="e">
        <f>VLOOKUP(I164,Tables!$G$66:$H$76,2,FALSE)</f>
        <v>#N/A</v>
      </c>
    </row>
    <row r="165" spans="2:55" s="30" customFormat="1" ht="16.5" hidden="1" customHeight="1" x14ac:dyDescent="0.25">
      <c r="B165" s="262"/>
      <c r="C165" s="92">
        <v>19</v>
      </c>
      <c r="D165" s="351"/>
      <c r="E165" s="351"/>
      <c r="F165" s="351"/>
      <c r="G165" s="351"/>
      <c r="H165" s="351"/>
      <c r="I165" s="327"/>
      <c r="J165" s="327"/>
      <c r="K165" s="327"/>
      <c r="L165" s="327"/>
      <c r="M165" s="327"/>
      <c r="N165" s="327"/>
      <c r="O165" s="327"/>
      <c r="P165" s="327"/>
      <c r="Q165" s="327"/>
      <c r="R165" s="328"/>
      <c r="S165" s="329"/>
      <c r="T165" s="330"/>
      <c r="U165" s="330"/>
      <c r="V165" s="330"/>
      <c r="W165" s="331" t="str">
        <f t="shared" si="18"/>
        <v/>
      </c>
      <c r="X165" s="332"/>
      <c r="Y165" s="340"/>
      <c r="Z165" s="341"/>
      <c r="AA165" s="341"/>
      <c r="AB165" s="331" t="str">
        <f t="shared" si="19"/>
        <v/>
      </c>
      <c r="AC165" s="332"/>
      <c r="AD165" s="346" t="str">
        <f t="shared" si="20"/>
        <v/>
      </c>
      <c r="AE165" s="347"/>
      <c r="AF165" s="347"/>
      <c r="AG165" s="348" t="str">
        <f t="shared" si="15"/>
        <v/>
      </c>
      <c r="AH165" s="349"/>
      <c r="AI165" s="294"/>
      <c r="AJ165" s="295"/>
      <c r="AK165" s="295"/>
      <c r="AL165" s="295"/>
      <c r="AM165" s="296" t="str">
        <f t="shared" si="16"/>
        <v/>
      </c>
      <c r="AN165" s="296"/>
      <c r="AO165" s="295" t="str">
        <f t="shared" si="21"/>
        <v/>
      </c>
      <c r="AP165" s="295"/>
      <c r="AQ165" s="295"/>
      <c r="AR165" s="295"/>
      <c r="AS165" s="262"/>
      <c r="AT165" s="78"/>
      <c r="AU165" s="73"/>
      <c r="AV165" s="73" t="e">
        <f t="shared" si="17"/>
        <v>#N/A</v>
      </c>
      <c r="AW165" s="73" t="str">
        <f t="shared" si="14"/>
        <v>NON-ENERGY</v>
      </c>
      <c r="AX165" s="73" t="str">
        <f>IF(OR(I165="Water",I165=" Sewage"),VLOOKUP(AV165,'Discounts II'!$B$5:$E$25,4),IF(OR(I165="Other",I165=" Demand"),VLOOKUP(AV165,'Discounts II'!$B$5:$E$25,2),"NOT OTHER"))</f>
        <v>NOT OTHER</v>
      </c>
      <c r="AY165" s="77" t="e">
        <f>IF($G$11=1,VLOOKUP(AV165,'Discounts I'!$B$10:$H$30,AW165),IF($G$11=2,VLOOKUP(AV165,'Discounts I'!$B$38:$H$58,AW165),IF($G$11=3,VLOOKUP(AV165,'Discounts I'!$B$66:$H$86,AW165),IF($G$11=4,VLOOKUP(AV165,'Discounts I'!$B$94:$H$114,AW165),IF($G$11=5,VLOOKUP(AV165,'Discounts I'!$B$122:$H$142,AW165))))))</f>
        <v>#N/A</v>
      </c>
      <c r="AZ165" s="74"/>
      <c r="BA165" s="74" t="e">
        <f>VLOOKUP(I165,Tables!$G$41:$H$50,2,FALSE)</f>
        <v>#N/A</v>
      </c>
      <c r="BB165" s="74" t="e">
        <f>VLOOKUP(I165,Tables!$G$52:$H$61,2,FALSE)</f>
        <v>#N/A</v>
      </c>
      <c r="BC165" s="74" t="e">
        <f>VLOOKUP(I165,Tables!$G$66:$H$76,2,FALSE)</f>
        <v>#N/A</v>
      </c>
    </row>
    <row r="166" spans="2:55" s="30" customFormat="1" ht="16.5" hidden="1" customHeight="1" x14ac:dyDescent="0.25">
      <c r="B166" s="262"/>
      <c r="C166" s="92">
        <v>20</v>
      </c>
      <c r="D166" s="351"/>
      <c r="E166" s="351"/>
      <c r="F166" s="351"/>
      <c r="G166" s="351"/>
      <c r="H166" s="351"/>
      <c r="I166" s="327"/>
      <c r="J166" s="327"/>
      <c r="K166" s="327"/>
      <c r="L166" s="327"/>
      <c r="M166" s="327"/>
      <c r="N166" s="327"/>
      <c r="O166" s="327"/>
      <c r="P166" s="327"/>
      <c r="Q166" s="327"/>
      <c r="R166" s="328"/>
      <c r="S166" s="329"/>
      <c r="T166" s="330"/>
      <c r="U166" s="330"/>
      <c r="V166" s="330"/>
      <c r="W166" s="331" t="str">
        <f t="shared" si="18"/>
        <v/>
      </c>
      <c r="X166" s="332"/>
      <c r="Y166" s="340"/>
      <c r="Z166" s="341"/>
      <c r="AA166" s="341"/>
      <c r="AB166" s="331" t="str">
        <f t="shared" si="19"/>
        <v/>
      </c>
      <c r="AC166" s="332"/>
      <c r="AD166" s="346" t="str">
        <f t="shared" si="20"/>
        <v/>
      </c>
      <c r="AE166" s="347"/>
      <c r="AF166" s="347"/>
      <c r="AG166" s="348" t="str">
        <f t="shared" si="15"/>
        <v/>
      </c>
      <c r="AH166" s="349"/>
      <c r="AI166" s="294"/>
      <c r="AJ166" s="295"/>
      <c r="AK166" s="295"/>
      <c r="AL166" s="295"/>
      <c r="AM166" s="296" t="str">
        <f t="shared" si="16"/>
        <v/>
      </c>
      <c r="AN166" s="296"/>
      <c r="AO166" s="295" t="str">
        <f t="shared" si="21"/>
        <v/>
      </c>
      <c r="AP166" s="295"/>
      <c r="AQ166" s="295"/>
      <c r="AR166" s="295"/>
      <c r="AS166" s="262"/>
      <c r="AT166" s="78"/>
      <c r="AU166" s="73"/>
      <c r="AV166" s="73" t="e">
        <f t="shared" si="17"/>
        <v>#N/A</v>
      </c>
      <c r="AW166" s="73" t="str">
        <f t="shared" si="14"/>
        <v>NON-ENERGY</v>
      </c>
      <c r="AX166" s="73" t="str">
        <f>IF(OR(I166="Water",I166=" Sewage"),VLOOKUP(AV166,'Discounts II'!$B$5:$E$25,4),IF(OR(I166="Other",I166=" Demand"),VLOOKUP(AV166,'Discounts II'!$B$5:$E$25,2),"NOT OTHER"))</f>
        <v>NOT OTHER</v>
      </c>
      <c r="AY166" s="77" t="e">
        <f>IF($G$11=1,VLOOKUP(AV166,'Discounts I'!$B$10:$H$30,AW166),IF($G$11=2,VLOOKUP(AV166,'Discounts I'!$B$38:$H$58,AW166),IF($G$11=3,VLOOKUP(AV166,'Discounts I'!$B$66:$H$86,AW166),IF($G$11=4,VLOOKUP(AV166,'Discounts I'!$B$94:$H$114,AW166),IF($G$11=5,VLOOKUP(AV166,'Discounts I'!$B$122:$H$142,AW166))))))</f>
        <v>#N/A</v>
      </c>
      <c r="AZ166" s="74"/>
      <c r="BA166" s="74" t="e">
        <f>VLOOKUP(I166,Tables!$G$41:$H$50,2,FALSE)</f>
        <v>#N/A</v>
      </c>
      <c r="BB166" s="74" t="e">
        <f>VLOOKUP(I166,Tables!$G$52:$H$61,2,FALSE)</f>
        <v>#N/A</v>
      </c>
      <c r="BC166" s="74" t="e">
        <f>VLOOKUP(I166,Tables!$G$66:$H$76,2,FALSE)</f>
        <v>#N/A</v>
      </c>
    </row>
    <row r="167" spans="2:55" s="126" customFormat="1" ht="16.5" hidden="1" customHeight="1" x14ac:dyDescent="0.25">
      <c r="B167" s="265"/>
      <c r="C167" s="92">
        <v>21</v>
      </c>
      <c r="D167" s="351"/>
      <c r="E167" s="351"/>
      <c r="F167" s="351"/>
      <c r="G167" s="351"/>
      <c r="H167" s="351"/>
      <c r="I167" s="327"/>
      <c r="J167" s="327"/>
      <c r="K167" s="327"/>
      <c r="L167" s="327"/>
      <c r="M167" s="327"/>
      <c r="N167" s="327"/>
      <c r="O167" s="327"/>
      <c r="P167" s="327"/>
      <c r="Q167" s="327"/>
      <c r="R167" s="328"/>
      <c r="S167" s="329"/>
      <c r="T167" s="330"/>
      <c r="U167" s="330"/>
      <c r="V167" s="330"/>
      <c r="W167" s="331" t="str">
        <f t="shared" si="18"/>
        <v/>
      </c>
      <c r="X167" s="332"/>
      <c r="Y167" s="340"/>
      <c r="Z167" s="341"/>
      <c r="AA167" s="341"/>
      <c r="AB167" s="331" t="str">
        <f t="shared" si="19"/>
        <v/>
      </c>
      <c r="AC167" s="332"/>
      <c r="AD167" s="346" t="str">
        <f t="shared" si="20"/>
        <v/>
      </c>
      <c r="AE167" s="347"/>
      <c r="AF167" s="347"/>
      <c r="AG167" s="348" t="str">
        <f t="shared" si="15"/>
        <v/>
      </c>
      <c r="AH167" s="349"/>
      <c r="AI167" s="294"/>
      <c r="AJ167" s="295"/>
      <c r="AK167" s="295"/>
      <c r="AL167" s="295"/>
      <c r="AM167" s="296" t="str">
        <f t="shared" si="16"/>
        <v/>
      </c>
      <c r="AN167" s="296"/>
      <c r="AO167" s="295" t="str">
        <f t="shared" si="21"/>
        <v/>
      </c>
      <c r="AP167" s="295"/>
      <c r="AQ167" s="295"/>
      <c r="AR167" s="295"/>
      <c r="AS167" s="265"/>
      <c r="AT167" s="128"/>
      <c r="AU167" s="127"/>
      <c r="AV167" s="73" t="e">
        <f t="shared" si="17"/>
        <v>#N/A</v>
      </c>
      <c r="AW167" s="127" t="str">
        <f t="shared" si="14"/>
        <v>NON-ENERGY</v>
      </c>
      <c r="AX167" s="73" t="str">
        <f>IF(OR(I167="Water",I167=" Sewage"),VLOOKUP(AV167,'Discounts II'!$B$5:$E$25,4),IF(OR(I167="Other",I167=" Demand"),VLOOKUP(AV167,'Discounts II'!$B$5:$E$25,2),"NOT OTHER"))</f>
        <v>NOT OTHER</v>
      </c>
      <c r="AY167" s="77" t="e">
        <f>IF($G$11=1,VLOOKUP(AV167,'Discounts I'!$B$10:$H$30,AW167),IF($G$11=2,VLOOKUP(AV167,'Discounts I'!$B$38:$H$58,AW167),IF($G$11=3,VLOOKUP(AV167,'Discounts I'!$B$66:$H$86,AW167),IF($G$11=4,VLOOKUP(AV167,'Discounts I'!$B$94:$H$114,AW167),IF($G$11=5,VLOOKUP(AV167,'Discounts I'!$B$122:$H$142,AW167))))))</f>
        <v>#N/A</v>
      </c>
      <c r="AZ167" s="129"/>
      <c r="BA167" s="129" t="e">
        <f>VLOOKUP(I167,Tables!$G$41:$H$50,2,FALSE)</f>
        <v>#N/A</v>
      </c>
      <c r="BB167" s="129" t="e">
        <f>VLOOKUP(I167,Tables!$G$52:$H$61,2,FALSE)</f>
        <v>#N/A</v>
      </c>
      <c r="BC167" s="129" t="e">
        <f>VLOOKUP(I167,Tables!$G$66:$H$76,2,FALSE)</f>
        <v>#N/A</v>
      </c>
    </row>
    <row r="168" spans="2:55" s="126" customFormat="1" ht="16.5" hidden="1" customHeight="1" x14ac:dyDescent="0.25">
      <c r="B168" s="265"/>
      <c r="C168" s="92">
        <v>22</v>
      </c>
      <c r="D168" s="351"/>
      <c r="E168" s="351"/>
      <c r="F168" s="351"/>
      <c r="G168" s="351"/>
      <c r="H168" s="351"/>
      <c r="I168" s="327"/>
      <c r="J168" s="327"/>
      <c r="K168" s="327"/>
      <c r="L168" s="327"/>
      <c r="M168" s="327"/>
      <c r="N168" s="327"/>
      <c r="O168" s="327"/>
      <c r="P168" s="327"/>
      <c r="Q168" s="327"/>
      <c r="R168" s="328"/>
      <c r="S168" s="329"/>
      <c r="T168" s="330"/>
      <c r="U168" s="330"/>
      <c r="V168" s="330"/>
      <c r="W168" s="331" t="str">
        <f t="shared" si="18"/>
        <v/>
      </c>
      <c r="X168" s="332"/>
      <c r="Y168" s="340"/>
      <c r="Z168" s="341"/>
      <c r="AA168" s="341"/>
      <c r="AB168" s="331" t="str">
        <f t="shared" si="19"/>
        <v/>
      </c>
      <c r="AC168" s="332"/>
      <c r="AD168" s="346" t="str">
        <f t="shared" si="20"/>
        <v/>
      </c>
      <c r="AE168" s="347"/>
      <c r="AF168" s="347"/>
      <c r="AG168" s="348" t="str">
        <f t="shared" si="15"/>
        <v/>
      </c>
      <c r="AH168" s="349"/>
      <c r="AI168" s="294"/>
      <c r="AJ168" s="295"/>
      <c r="AK168" s="295"/>
      <c r="AL168" s="295"/>
      <c r="AM168" s="296" t="str">
        <f t="shared" si="16"/>
        <v/>
      </c>
      <c r="AN168" s="296"/>
      <c r="AO168" s="295" t="str">
        <f t="shared" si="21"/>
        <v/>
      </c>
      <c r="AP168" s="295"/>
      <c r="AQ168" s="295"/>
      <c r="AR168" s="295"/>
      <c r="AS168" s="265"/>
      <c r="AT168" s="128"/>
      <c r="AU168" s="127"/>
      <c r="AV168" s="73" t="e">
        <f t="shared" si="17"/>
        <v>#N/A</v>
      </c>
      <c r="AW168" s="127" t="str">
        <f t="shared" si="14"/>
        <v>NON-ENERGY</v>
      </c>
      <c r="AX168" s="73" t="str">
        <f>IF(OR(I168="Water",I168=" Sewage"),VLOOKUP(AV168,'Discounts II'!$B$5:$E$25,4),IF(OR(I168="Other",I168=" Demand"),VLOOKUP(AV168,'Discounts II'!$B$5:$E$25,2),"NOT OTHER"))</f>
        <v>NOT OTHER</v>
      </c>
      <c r="AY168" s="77" t="e">
        <f>IF($G$11=1,VLOOKUP(AV168,'Discounts I'!$B$10:$H$30,AW168),IF($G$11=2,VLOOKUP(AV168,'Discounts I'!$B$38:$H$58,AW168),IF($G$11=3,VLOOKUP(AV168,'Discounts I'!$B$66:$H$86,AW168),IF($G$11=4,VLOOKUP(AV168,'Discounts I'!$B$94:$H$114,AW168),IF($G$11=5,VLOOKUP(AV168,'Discounts I'!$B$122:$H$142,AW168))))))</f>
        <v>#N/A</v>
      </c>
      <c r="AZ168" s="129"/>
      <c r="BA168" s="129" t="e">
        <f>VLOOKUP(I168,Tables!$G$41:$H$50,2,FALSE)</f>
        <v>#N/A</v>
      </c>
      <c r="BB168" s="129" t="e">
        <f>VLOOKUP(I168,Tables!$G$52:$H$61,2,FALSE)</f>
        <v>#N/A</v>
      </c>
      <c r="BC168" s="129" t="e">
        <f>VLOOKUP(I168,Tables!$G$66:$H$76,2,FALSE)</f>
        <v>#N/A</v>
      </c>
    </row>
    <row r="169" spans="2:55" s="126" customFormat="1" ht="16.5" hidden="1" customHeight="1" x14ac:dyDescent="0.25">
      <c r="B169" s="265"/>
      <c r="C169" s="92">
        <v>23</v>
      </c>
      <c r="D169" s="351"/>
      <c r="E169" s="351"/>
      <c r="F169" s="351"/>
      <c r="G169" s="351"/>
      <c r="H169" s="351"/>
      <c r="I169" s="327"/>
      <c r="J169" s="327"/>
      <c r="K169" s="327"/>
      <c r="L169" s="327"/>
      <c r="M169" s="327"/>
      <c r="N169" s="327"/>
      <c r="O169" s="327"/>
      <c r="P169" s="327"/>
      <c r="Q169" s="327"/>
      <c r="R169" s="328"/>
      <c r="S169" s="329"/>
      <c r="T169" s="330"/>
      <c r="U169" s="330"/>
      <c r="V169" s="330"/>
      <c r="W169" s="331" t="str">
        <f t="shared" si="18"/>
        <v/>
      </c>
      <c r="X169" s="332"/>
      <c r="Y169" s="340"/>
      <c r="Z169" s="341"/>
      <c r="AA169" s="341"/>
      <c r="AB169" s="331" t="str">
        <f t="shared" si="19"/>
        <v/>
      </c>
      <c r="AC169" s="332"/>
      <c r="AD169" s="346" t="str">
        <f t="shared" si="20"/>
        <v/>
      </c>
      <c r="AE169" s="347"/>
      <c r="AF169" s="347"/>
      <c r="AG169" s="348" t="str">
        <f t="shared" si="15"/>
        <v/>
      </c>
      <c r="AH169" s="349"/>
      <c r="AI169" s="294"/>
      <c r="AJ169" s="295"/>
      <c r="AK169" s="295"/>
      <c r="AL169" s="295"/>
      <c r="AM169" s="296" t="str">
        <f t="shared" si="16"/>
        <v/>
      </c>
      <c r="AN169" s="296"/>
      <c r="AO169" s="295" t="str">
        <f t="shared" si="21"/>
        <v/>
      </c>
      <c r="AP169" s="295"/>
      <c r="AQ169" s="295"/>
      <c r="AR169" s="295"/>
      <c r="AS169" s="265"/>
      <c r="AT169" s="128"/>
      <c r="AU169" s="127"/>
      <c r="AV169" s="73" t="e">
        <f t="shared" si="17"/>
        <v>#N/A</v>
      </c>
      <c r="AW169" s="127" t="str">
        <f t="shared" si="14"/>
        <v>NON-ENERGY</v>
      </c>
      <c r="AX169" s="73" t="str">
        <f>IF(OR(I169="Water",I169=" Sewage"),VLOOKUP(AV169,'Discounts II'!$B$5:$E$25,4),IF(OR(I169="Other",I169=" Demand"),VLOOKUP(AV169,'Discounts II'!$B$5:$E$25,2),"NOT OTHER"))</f>
        <v>NOT OTHER</v>
      </c>
      <c r="AY169" s="77" t="e">
        <f>IF($G$11=1,VLOOKUP(AV169,'Discounts I'!$B$10:$H$30,AW169),IF($G$11=2,VLOOKUP(AV169,'Discounts I'!$B$38:$H$58,AW169),IF($G$11=3,VLOOKUP(AV169,'Discounts I'!$B$66:$H$86,AW169),IF($G$11=4,VLOOKUP(AV169,'Discounts I'!$B$94:$H$114,AW169),IF($G$11=5,VLOOKUP(AV169,'Discounts I'!$B$122:$H$142,AW169))))))</f>
        <v>#N/A</v>
      </c>
      <c r="AZ169" s="129"/>
      <c r="BA169" s="129" t="e">
        <f>VLOOKUP(I169,Tables!$G$41:$H$50,2,FALSE)</f>
        <v>#N/A</v>
      </c>
      <c r="BB169" s="129" t="e">
        <f>VLOOKUP(I169,Tables!$G$52:$H$61,2,FALSE)</f>
        <v>#N/A</v>
      </c>
      <c r="BC169" s="129" t="e">
        <f>VLOOKUP(I169,Tables!$G$66:$H$76,2,FALSE)</f>
        <v>#N/A</v>
      </c>
    </row>
    <row r="170" spans="2:55" s="126" customFormat="1" ht="16.5" hidden="1" customHeight="1" x14ac:dyDescent="0.25">
      <c r="B170" s="265"/>
      <c r="C170" s="92">
        <v>24</v>
      </c>
      <c r="D170" s="351"/>
      <c r="E170" s="351"/>
      <c r="F170" s="351"/>
      <c r="G170" s="351"/>
      <c r="H170" s="351"/>
      <c r="I170" s="327"/>
      <c r="J170" s="327"/>
      <c r="K170" s="327"/>
      <c r="L170" s="327"/>
      <c r="M170" s="327"/>
      <c r="N170" s="327"/>
      <c r="O170" s="327"/>
      <c r="P170" s="327"/>
      <c r="Q170" s="327"/>
      <c r="R170" s="328"/>
      <c r="S170" s="329"/>
      <c r="T170" s="330"/>
      <c r="U170" s="330"/>
      <c r="V170" s="330"/>
      <c r="W170" s="331" t="str">
        <f t="shared" si="18"/>
        <v/>
      </c>
      <c r="X170" s="332"/>
      <c r="Y170" s="340"/>
      <c r="Z170" s="341"/>
      <c r="AA170" s="341"/>
      <c r="AB170" s="331" t="str">
        <f t="shared" si="19"/>
        <v/>
      </c>
      <c r="AC170" s="332"/>
      <c r="AD170" s="346" t="str">
        <f t="shared" si="20"/>
        <v/>
      </c>
      <c r="AE170" s="347"/>
      <c r="AF170" s="347"/>
      <c r="AG170" s="348" t="str">
        <f t="shared" si="15"/>
        <v/>
      </c>
      <c r="AH170" s="349"/>
      <c r="AI170" s="294"/>
      <c r="AJ170" s="295"/>
      <c r="AK170" s="295"/>
      <c r="AL170" s="295"/>
      <c r="AM170" s="296" t="str">
        <f t="shared" si="16"/>
        <v/>
      </c>
      <c r="AN170" s="296"/>
      <c r="AO170" s="295" t="str">
        <f t="shared" si="21"/>
        <v/>
      </c>
      <c r="AP170" s="295"/>
      <c r="AQ170" s="295"/>
      <c r="AR170" s="295"/>
      <c r="AS170" s="265"/>
      <c r="AT170" s="128"/>
      <c r="AU170" s="127"/>
      <c r="AV170" s="73" t="e">
        <f t="shared" si="17"/>
        <v>#N/A</v>
      </c>
      <c r="AW170" s="127" t="str">
        <f t="shared" si="14"/>
        <v>NON-ENERGY</v>
      </c>
      <c r="AX170" s="73" t="str">
        <f>IF(OR(I170="Water",I170=" Sewage"),VLOOKUP(AV170,'Discounts II'!$B$5:$E$25,4),IF(OR(I170="Other",I170=" Demand"),VLOOKUP(AV170,'Discounts II'!$B$5:$E$25,2),"NOT OTHER"))</f>
        <v>NOT OTHER</v>
      </c>
      <c r="AY170" s="77" t="e">
        <f>IF($G$11=1,VLOOKUP(AV170,'Discounts I'!$B$10:$H$30,AW170),IF($G$11=2,VLOOKUP(AV170,'Discounts I'!$B$38:$H$58,AW170),IF($G$11=3,VLOOKUP(AV170,'Discounts I'!$B$66:$H$86,AW170),IF($G$11=4,VLOOKUP(AV170,'Discounts I'!$B$94:$H$114,AW170),IF($G$11=5,VLOOKUP(AV170,'Discounts I'!$B$122:$H$142,AW170))))))</f>
        <v>#N/A</v>
      </c>
      <c r="AZ170" s="129"/>
      <c r="BA170" s="129" t="e">
        <f>VLOOKUP(I170,Tables!$G$41:$H$50,2,FALSE)</f>
        <v>#N/A</v>
      </c>
      <c r="BB170" s="129" t="e">
        <f>VLOOKUP(I170,Tables!$G$52:$H$61,2,FALSE)</f>
        <v>#N/A</v>
      </c>
      <c r="BC170" s="129" t="e">
        <f>VLOOKUP(I170,Tables!$G$66:$H$76,2,FALSE)</f>
        <v>#N/A</v>
      </c>
    </row>
    <row r="171" spans="2:55" s="126" customFormat="1" ht="16.5" hidden="1" customHeight="1" x14ac:dyDescent="0.25">
      <c r="B171" s="265"/>
      <c r="C171" s="92">
        <v>25</v>
      </c>
      <c r="D171" s="351"/>
      <c r="E171" s="351"/>
      <c r="F171" s="351"/>
      <c r="G171" s="351"/>
      <c r="H171" s="351"/>
      <c r="I171" s="327"/>
      <c r="J171" s="327"/>
      <c r="K171" s="327"/>
      <c r="L171" s="327"/>
      <c r="M171" s="327"/>
      <c r="N171" s="327"/>
      <c r="O171" s="327"/>
      <c r="P171" s="327"/>
      <c r="Q171" s="327"/>
      <c r="R171" s="328"/>
      <c r="S171" s="329"/>
      <c r="T171" s="330"/>
      <c r="U171" s="330"/>
      <c r="V171" s="330"/>
      <c r="W171" s="331" t="str">
        <f t="shared" si="18"/>
        <v/>
      </c>
      <c r="X171" s="332"/>
      <c r="Y171" s="340"/>
      <c r="Z171" s="341"/>
      <c r="AA171" s="341"/>
      <c r="AB171" s="331" t="str">
        <f t="shared" si="19"/>
        <v/>
      </c>
      <c r="AC171" s="332"/>
      <c r="AD171" s="346" t="str">
        <f t="shared" si="20"/>
        <v/>
      </c>
      <c r="AE171" s="347"/>
      <c r="AF171" s="347"/>
      <c r="AG171" s="348" t="str">
        <f t="shared" si="15"/>
        <v/>
      </c>
      <c r="AH171" s="349"/>
      <c r="AI171" s="294"/>
      <c r="AJ171" s="295"/>
      <c r="AK171" s="295"/>
      <c r="AL171" s="295"/>
      <c r="AM171" s="296" t="str">
        <f t="shared" si="16"/>
        <v/>
      </c>
      <c r="AN171" s="296"/>
      <c r="AO171" s="295" t="str">
        <f t="shared" si="21"/>
        <v/>
      </c>
      <c r="AP171" s="295"/>
      <c r="AQ171" s="295"/>
      <c r="AR171" s="295"/>
      <c r="AS171" s="265"/>
      <c r="AT171" s="128"/>
      <c r="AU171" s="127"/>
      <c r="AV171" s="73" t="e">
        <f t="shared" si="17"/>
        <v>#N/A</v>
      </c>
      <c r="AW171" s="127" t="str">
        <f t="shared" si="14"/>
        <v>NON-ENERGY</v>
      </c>
      <c r="AX171" s="73" t="str">
        <f>IF(OR(I171="Water",I171=" Sewage"),VLOOKUP(AV171,'Discounts II'!$B$5:$E$25,4),IF(OR(I171="Other",I171=" Demand"),VLOOKUP(AV171,'Discounts II'!$B$5:$E$25,2),"NOT OTHER"))</f>
        <v>NOT OTHER</v>
      </c>
      <c r="AY171" s="77" t="e">
        <f>IF($G$11=1,VLOOKUP(AV171,'Discounts I'!$B$10:$H$30,AW171),IF($G$11=2,VLOOKUP(AV171,'Discounts I'!$B$38:$H$58,AW171),IF($G$11=3,VLOOKUP(AV171,'Discounts I'!$B$66:$H$86,AW171),IF($G$11=4,VLOOKUP(AV171,'Discounts I'!$B$94:$H$114,AW171),IF($G$11=5,VLOOKUP(AV171,'Discounts I'!$B$122:$H$142,AW171))))))</f>
        <v>#N/A</v>
      </c>
      <c r="AZ171" s="129"/>
      <c r="BA171" s="129" t="e">
        <f>VLOOKUP(I171,Tables!$G$41:$H$50,2,FALSE)</f>
        <v>#N/A</v>
      </c>
      <c r="BB171" s="129" t="e">
        <f>VLOOKUP(I171,Tables!$G$52:$H$61,2,FALSE)</f>
        <v>#N/A</v>
      </c>
      <c r="BC171" s="129" t="e">
        <f>VLOOKUP(I171,Tables!$G$66:$H$76,2,FALSE)</f>
        <v>#N/A</v>
      </c>
    </row>
    <row r="172" spans="2:55" s="126" customFormat="1" ht="16.5" hidden="1" customHeight="1" x14ac:dyDescent="0.25">
      <c r="B172" s="265"/>
      <c r="C172" s="92">
        <v>26</v>
      </c>
      <c r="D172" s="351"/>
      <c r="E172" s="351"/>
      <c r="F172" s="351"/>
      <c r="G172" s="351"/>
      <c r="H172" s="351"/>
      <c r="I172" s="327"/>
      <c r="J172" s="327"/>
      <c r="K172" s="327"/>
      <c r="L172" s="327"/>
      <c r="M172" s="327"/>
      <c r="N172" s="327"/>
      <c r="O172" s="327"/>
      <c r="P172" s="327"/>
      <c r="Q172" s="327"/>
      <c r="R172" s="328"/>
      <c r="S172" s="329"/>
      <c r="T172" s="330"/>
      <c r="U172" s="330"/>
      <c r="V172" s="330"/>
      <c r="W172" s="331" t="str">
        <f t="shared" si="18"/>
        <v/>
      </c>
      <c r="X172" s="332"/>
      <c r="Y172" s="340"/>
      <c r="Z172" s="341"/>
      <c r="AA172" s="341"/>
      <c r="AB172" s="331" t="str">
        <f t="shared" si="19"/>
        <v/>
      </c>
      <c r="AC172" s="332"/>
      <c r="AD172" s="346" t="str">
        <f t="shared" si="20"/>
        <v/>
      </c>
      <c r="AE172" s="347"/>
      <c r="AF172" s="347"/>
      <c r="AG172" s="348" t="str">
        <f t="shared" si="15"/>
        <v/>
      </c>
      <c r="AH172" s="349"/>
      <c r="AI172" s="294"/>
      <c r="AJ172" s="295"/>
      <c r="AK172" s="295"/>
      <c r="AL172" s="295"/>
      <c r="AM172" s="296" t="str">
        <f t="shared" si="16"/>
        <v/>
      </c>
      <c r="AN172" s="296"/>
      <c r="AO172" s="295" t="str">
        <f t="shared" si="21"/>
        <v/>
      </c>
      <c r="AP172" s="295"/>
      <c r="AQ172" s="295"/>
      <c r="AR172" s="295"/>
      <c r="AS172" s="265"/>
      <c r="AT172" s="128"/>
      <c r="AU172" s="127"/>
      <c r="AV172" s="73" t="e">
        <f t="shared" si="17"/>
        <v>#N/A</v>
      </c>
      <c r="AW172" s="127" t="str">
        <f t="shared" si="14"/>
        <v>NON-ENERGY</v>
      </c>
      <c r="AX172" s="73" t="str">
        <f>IF(OR(I172="Water",I172=" Sewage"),VLOOKUP(AV172,'Discounts II'!$B$5:$E$25,4),IF(OR(I172="Other",I172=" Demand"),VLOOKUP(AV172,'Discounts II'!$B$5:$E$25,2),"NOT OTHER"))</f>
        <v>NOT OTHER</v>
      </c>
      <c r="AY172" s="77" t="e">
        <f>IF($G$11=1,VLOOKUP(AV172,'Discounts I'!$B$10:$H$30,AW172),IF($G$11=2,VLOOKUP(AV172,'Discounts I'!$B$38:$H$58,AW172),IF($G$11=3,VLOOKUP(AV172,'Discounts I'!$B$66:$H$86,AW172),IF($G$11=4,VLOOKUP(AV172,'Discounts I'!$B$94:$H$114,AW172),IF($G$11=5,VLOOKUP(AV172,'Discounts I'!$B$122:$H$142,AW172))))))</f>
        <v>#N/A</v>
      </c>
      <c r="AZ172" s="129"/>
      <c r="BA172" s="129" t="e">
        <f>VLOOKUP(I172,Tables!$G$41:$H$50,2,FALSE)</f>
        <v>#N/A</v>
      </c>
      <c r="BB172" s="129" t="e">
        <f>VLOOKUP(I172,Tables!$G$52:$H$61,2,FALSE)</f>
        <v>#N/A</v>
      </c>
      <c r="BC172" s="129" t="e">
        <f>VLOOKUP(I172,Tables!$G$66:$H$76,2,FALSE)</f>
        <v>#N/A</v>
      </c>
    </row>
    <row r="173" spans="2:55" s="126" customFormat="1" ht="16.5" hidden="1" customHeight="1" x14ac:dyDescent="0.25">
      <c r="B173" s="265"/>
      <c r="C173" s="92">
        <v>27</v>
      </c>
      <c r="D173" s="351"/>
      <c r="E173" s="351"/>
      <c r="F173" s="351"/>
      <c r="G173" s="351"/>
      <c r="H173" s="351"/>
      <c r="I173" s="327"/>
      <c r="J173" s="327"/>
      <c r="K173" s="327"/>
      <c r="L173" s="327"/>
      <c r="M173" s="327"/>
      <c r="N173" s="327"/>
      <c r="O173" s="327"/>
      <c r="P173" s="327"/>
      <c r="Q173" s="327"/>
      <c r="R173" s="328"/>
      <c r="S173" s="329"/>
      <c r="T173" s="330"/>
      <c r="U173" s="330"/>
      <c r="V173" s="330"/>
      <c r="W173" s="331" t="str">
        <f t="shared" si="18"/>
        <v/>
      </c>
      <c r="X173" s="332"/>
      <c r="Y173" s="340"/>
      <c r="Z173" s="341"/>
      <c r="AA173" s="341"/>
      <c r="AB173" s="331" t="str">
        <f t="shared" si="19"/>
        <v/>
      </c>
      <c r="AC173" s="332"/>
      <c r="AD173" s="346" t="str">
        <f t="shared" si="20"/>
        <v/>
      </c>
      <c r="AE173" s="347"/>
      <c r="AF173" s="347"/>
      <c r="AG173" s="348" t="str">
        <f t="shared" si="15"/>
        <v/>
      </c>
      <c r="AH173" s="349"/>
      <c r="AI173" s="294"/>
      <c r="AJ173" s="295"/>
      <c r="AK173" s="295"/>
      <c r="AL173" s="295"/>
      <c r="AM173" s="296" t="str">
        <f t="shared" si="16"/>
        <v/>
      </c>
      <c r="AN173" s="296"/>
      <c r="AO173" s="295" t="str">
        <f t="shared" si="21"/>
        <v/>
      </c>
      <c r="AP173" s="295"/>
      <c r="AQ173" s="295"/>
      <c r="AR173" s="295"/>
      <c r="AS173" s="265"/>
      <c r="AT173" s="128"/>
      <c r="AU173" s="127"/>
      <c r="AV173" s="73" t="e">
        <f t="shared" si="17"/>
        <v>#N/A</v>
      </c>
      <c r="AW173" s="127" t="str">
        <f t="shared" si="14"/>
        <v>NON-ENERGY</v>
      </c>
      <c r="AX173" s="73" t="str">
        <f>IF(OR(I173="Water",I173=" Sewage"),VLOOKUP(AV173,'Discounts II'!$B$5:$E$25,4),IF(OR(I173="Other",I173=" Demand"),VLOOKUP(AV173,'Discounts II'!$B$5:$E$25,2),"NOT OTHER"))</f>
        <v>NOT OTHER</v>
      </c>
      <c r="AY173" s="77" t="e">
        <f>IF($G$11=1,VLOOKUP(AV173,'Discounts I'!$B$10:$H$30,AW173),IF($G$11=2,VLOOKUP(AV173,'Discounts I'!$B$38:$H$58,AW173),IF($G$11=3,VLOOKUP(AV173,'Discounts I'!$B$66:$H$86,AW173),IF($G$11=4,VLOOKUP(AV173,'Discounts I'!$B$94:$H$114,AW173),IF($G$11=5,VLOOKUP(AV173,'Discounts I'!$B$122:$H$142,AW173))))))</f>
        <v>#N/A</v>
      </c>
      <c r="AZ173" s="129"/>
      <c r="BA173" s="129" t="e">
        <f>VLOOKUP(I173,Tables!$G$41:$H$50,2,FALSE)</f>
        <v>#N/A</v>
      </c>
      <c r="BB173" s="129" t="e">
        <f>VLOOKUP(I173,Tables!$G$52:$H$61,2,FALSE)</f>
        <v>#N/A</v>
      </c>
      <c r="BC173" s="129" t="e">
        <f>VLOOKUP(I173,Tables!$G$66:$H$76,2,FALSE)</f>
        <v>#N/A</v>
      </c>
    </row>
    <row r="174" spans="2:55" s="126" customFormat="1" ht="16.5" hidden="1" customHeight="1" x14ac:dyDescent="0.25">
      <c r="B174" s="265"/>
      <c r="C174" s="92">
        <v>28</v>
      </c>
      <c r="D174" s="351"/>
      <c r="E174" s="351"/>
      <c r="F174" s="351"/>
      <c r="G174" s="351"/>
      <c r="H174" s="351"/>
      <c r="I174" s="327"/>
      <c r="J174" s="327"/>
      <c r="K174" s="327"/>
      <c r="L174" s="327"/>
      <c r="M174" s="327"/>
      <c r="N174" s="327"/>
      <c r="O174" s="327"/>
      <c r="P174" s="327"/>
      <c r="Q174" s="327"/>
      <c r="R174" s="328"/>
      <c r="S174" s="329"/>
      <c r="T174" s="330"/>
      <c r="U174" s="330"/>
      <c r="V174" s="330"/>
      <c r="W174" s="331" t="str">
        <f t="shared" si="18"/>
        <v/>
      </c>
      <c r="X174" s="332"/>
      <c r="Y174" s="340"/>
      <c r="Z174" s="341"/>
      <c r="AA174" s="341"/>
      <c r="AB174" s="331" t="str">
        <f t="shared" si="19"/>
        <v/>
      </c>
      <c r="AC174" s="332"/>
      <c r="AD174" s="346" t="str">
        <f t="shared" si="20"/>
        <v/>
      </c>
      <c r="AE174" s="347"/>
      <c r="AF174" s="347"/>
      <c r="AG174" s="348" t="str">
        <f t="shared" si="15"/>
        <v/>
      </c>
      <c r="AH174" s="349"/>
      <c r="AI174" s="294"/>
      <c r="AJ174" s="295"/>
      <c r="AK174" s="295"/>
      <c r="AL174" s="295"/>
      <c r="AM174" s="296" t="str">
        <f t="shared" si="16"/>
        <v/>
      </c>
      <c r="AN174" s="296"/>
      <c r="AO174" s="295" t="str">
        <f t="shared" si="21"/>
        <v/>
      </c>
      <c r="AP174" s="295"/>
      <c r="AQ174" s="295"/>
      <c r="AR174" s="295"/>
      <c r="AS174" s="265"/>
      <c r="AT174" s="128"/>
      <c r="AU174" s="127"/>
      <c r="AV174" s="73" t="e">
        <f t="shared" si="17"/>
        <v>#N/A</v>
      </c>
      <c r="AW174" s="127" t="str">
        <f t="shared" si="14"/>
        <v>NON-ENERGY</v>
      </c>
      <c r="AX174" s="73" t="str">
        <f>IF(OR(I174="Water",I174=" Sewage"),VLOOKUP(AV174,'Discounts II'!$B$5:$E$25,4),IF(OR(I174="Other",I174=" Demand"),VLOOKUP(AV174,'Discounts II'!$B$5:$E$25,2),"NOT OTHER"))</f>
        <v>NOT OTHER</v>
      </c>
      <c r="AY174" s="77" t="e">
        <f>IF($G$11=1,VLOOKUP(AV174,'Discounts I'!$B$10:$H$30,AW174),IF($G$11=2,VLOOKUP(AV174,'Discounts I'!$B$38:$H$58,AW174),IF($G$11=3,VLOOKUP(AV174,'Discounts I'!$B$66:$H$86,AW174),IF($G$11=4,VLOOKUP(AV174,'Discounts I'!$B$94:$H$114,AW174),IF($G$11=5,VLOOKUP(AV174,'Discounts I'!$B$122:$H$142,AW174))))))</f>
        <v>#N/A</v>
      </c>
      <c r="AZ174" s="129"/>
      <c r="BA174" s="129" t="e">
        <f>VLOOKUP(I174,Tables!$G$41:$H$50,2,FALSE)</f>
        <v>#N/A</v>
      </c>
      <c r="BB174" s="129" t="e">
        <f>VLOOKUP(I174,Tables!$G$52:$H$61,2,FALSE)</f>
        <v>#N/A</v>
      </c>
      <c r="BC174" s="129" t="e">
        <f>VLOOKUP(I174,Tables!$G$66:$H$76,2,FALSE)</f>
        <v>#N/A</v>
      </c>
    </row>
    <row r="175" spans="2:55" s="126" customFormat="1" ht="16.5" hidden="1" customHeight="1" x14ac:dyDescent="0.25">
      <c r="B175" s="265"/>
      <c r="C175" s="92">
        <v>29</v>
      </c>
      <c r="D175" s="351"/>
      <c r="E175" s="351"/>
      <c r="F175" s="351"/>
      <c r="G175" s="351"/>
      <c r="H175" s="351"/>
      <c r="I175" s="327"/>
      <c r="J175" s="327"/>
      <c r="K175" s="327"/>
      <c r="L175" s="327"/>
      <c r="M175" s="327"/>
      <c r="N175" s="327"/>
      <c r="O175" s="327"/>
      <c r="P175" s="327"/>
      <c r="Q175" s="327"/>
      <c r="R175" s="328"/>
      <c r="S175" s="329"/>
      <c r="T175" s="330"/>
      <c r="U175" s="330"/>
      <c r="V175" s="330"/>
      <c r="W175" s="331" t="str">
        <f t="shared" si="18"/>
        <v/>
      </c>
      <c r="X175" s="332"/>
      <c r="Y175" s="340"/>
      <c r="Z175" s="341"/>
      <c r="AA175" s="341"/>
      <c r="AB175" s="331" t="str">
        <f t="shared" si="19"/>
        <v/>
      </c>
      <c r="AC175" s="332"/>
      <c r="AD175" s="346" t="str">
        <f t="shared" si="20"/>
        <v/>
      </c>
      <c r="AE175" s="347"/>
      <c r="AF175" s="347"/>
      <c r="AG175" s="348" t="str">
        <f t="shared" si="15"/>
        <v/>
      </c>
      <c r="AH175" s="349"/>
      <c r="AI175" s="294"/>
      <c r="AJ175" s="295"/>
      <c r="AK175" s="295"/>
      <c r="AL175" s="295"/>
      <c r="AM175" s="296" t="str">
        <f t="shared" si="16"/>
        <v/>
      </c>
      <c r="AN175" s="296"/>
      <c r="AO175" s="295" t="str">
        <f t="shared" si="21"/>
        <v/>
      </c>
      <c r="AP175" s="295"/>
      <c r="AQ175" s="295"/>
      <c r="AR175" s="295"/>
      <c r="AS175" s="265"/>
      <c r="AT175" s="128"/>
      <c r="AU175" s="127"/>
      <c r="AV175" s="73" t="e">
        <f t="shared" si="17"/>
        <v>#N/A</v>
      </c>
      <c r="AW175" s="127" t="str">
        <f t="shared" si="14"/>
        <v>NON-ENERGY</v>
      </c>
      <c r="AX175" s="73" t="str">
        <f>IF(OR(I175="Water",I175=" Sewage"),VLOOKUP(AV175,'Discounts II'!$B$5:$E$25,4),IF(OR(I175="Other",I175=" Demand"),VLOOKUP(AV175,'Discounts II'!$B$5:$E$25,2),"NOT OTHER"))</f>
        <v>NOT OTHER</v>
      </c>
      <c r="AY175" s="77" t="e">
        <f>IF($G$11=1,VLOOKUP(AV175,'Discounts I'!$B$10:$H$30,AW175),IF($G$11=2,VLOOKUP(AV175,'Discounts I'!$B$38:$H$58,AW175),IF($G$11=3,VLOOKUP(AV175,'Discounts I'!$B$66:$H$86,AW175),IF($G$11=4,VLOOKUP(AV175,'Discounts I'!$B$94:$H$114,AW175),IF($G$11=5,VLOOKUP(AV175,'Discounts I'!$B$122:$H$142,AW175))))))</f>
        <v>#N/A</v>
      </c>
      <c r="AZ175" s="129"/>
      <c r="BA175" s="129" t="e">
        <f>VLOOKUP(I175,Tables!$G$41:$H$50,2,FALSE)</f>
        <v>#N/A</v>
      </c>
      <c r="BB175" s="129" t="e">
        <f>VLOOKUP(I175,Tables!$G$52:$H$61,2,FALSE)</f>
        <v>#N/A</v>
      </c>
      <c r="BC175" s="129" t="e">
        <f>VLOOKUP(I175,Tables!$G$66:$H$76,2,FALSE)</f>
        <v>#N/A</v>
      </c>
    </row>
    <row r="176" spans="2:55" s="126" customFormat="1" ht="16.5" hidden="1" customHeight="1" x14ac:dyDescent="0.25">
      <c r="B176" s="265"/>
      <c r="C176" s="92">
        <v>30</v>
      </c>
      <c r="D176" s="351"/>
      <c r="E176" s="351"/>
      <c r="F176" s="351"/>
      <c r="G176" s="351"/>
      <c r="H176" s="351"/>
      <c r="I176" s="327"/>
      <c r="J176" s="327"/>
      <c r="K176" s="327"/>
      <c r="L176" s="327"/>
      <c r="M176" s="327"/>
      <c r="N176" s="327"/>
      <c r="O176" s="327"/>
      <c r="P176" s="327"/>
      <c r="Q176" s="327"/>
      <c r="R176" s="328"/>
      <c r="S176" s="329"/>
      <c r="T176" s="330"/>
      <c r="U176" s="330"/>
      <c r="V176" s="330"/>
      <c r="W176" s="331" t="str">
        <f t="shared" si="18"/>
        <v/>
      </c>
      <c r="X176" s="332"/>
      <c r="Y176" s="340"/>
      <c r="Z176" s="341"/>
      <c r="AA176" s="341"/>
      <c r="AB176" s="331" t="str">
        <f t="shared" si="19"/>
        <v/>
      </c>
      <c r="AC176" s="332"/>
      <c r="AD176" s="346" t="str">
        <f t="shared" si="20"/>
        <v/>
      </c>
      <c r="AE176" s="347"/>
      <c r="AF176" s="347"/>
      <c r="AG176" s="348" t="str">
        <f t="shared" si="15"/>
        <v/>
      </c>
      <c r="AH176" s="349"/>
      <c r="AI176" s="294"/>
      <c r="AJ176" s="295"/>
      <c r="AK176" s="295"/>
      <c r="AL176" s="295"/>
      <c r="AM176" s="296" t="str">
        <f t="shared" si="16"/>
        <v/>
      </c>
      <c r="AN176" s="296"/>
      <c r="AO176" s="295" t="str">
        <f t="shared" si="21"/>
        <v/>
      </c>
      <c r="AP176" s="295"/>
      <c r="AQ176" s="295"/>
      <c r="AR176" s="295"/>
      <c r="AS176" s="265"/>
      <c r="AT176" s="128"/>
      <c r="AU176" s="127"/>
      <c r="AV176" s="73" t="e">
        <f t="shared" si="17"/>
        <v>#N/A</v>
      </c>
      <c r="AW176" s="127" t="str">
        <f t="shared" si="14"/>
        <v>NON-ENERGY</v>
      </c>
      <c r="AX176" s="73" t="str">
        <f>IF(OR(I176="Water",I176=" Sewage"),VLOOKUP(AV176,'Discounts II'!$B$5:$E$25,4),IF(OR(I176="Other",I176=" Demand"),VLOOKUP(AV176,'Discounts II'!$B$5:$E$25,2),"NOT OTHER"))</f>
        <v>NOT OTHER</v>
      </c>
      <c r="AY176" s="77" t="e">
        <f>IF($G$11=1,VLOOKUP(AV176,'Discounts I'!$B$10:$H$30,AW176),IF($G$11=2,VLOOKUP(AV176,'Discounts I'!$B$38:$H$58,AW176),IF($G$11=3,VLOOKUP(AV176,'Discounts I'!$B$66:$H$86,AW176),IF($G$11=4,VLOOKUP(AV176,'Discounts I'!$B$94:$H$114,AW176),IF($G$11=5,VLOOKUP(AV176,'Discounts I'!$B$122:$H$142,AW176))))))</f>
        <v>#N/A</v>
      </c>
      <c r="AZ176" s="129"/>
      <c r="BA176" s="129" t="e">
        <f>VLOOKUP(I176,Tables!$G$41:$H$50,2,FALSE)</f>
        <v>#N/A</v>
      </c>
      <c r="BB176" s="129" t="e">
        <f>VLOOKUP(I176,Tables!$G$52:$H$61,2,FALSE)</f>
        <v>#N/A</v>
      </c>
      <c r="BC176" s="129" t="e">
        <f>VLOOKUP(I176,Tables!$G$66:$H$76,2,FALSE)</f>
        <v>#N/A</v>
      </c>
    </row>
    <row r="177" spans="2:55" s="126" customFormat="1" ht="16.5" hidden="1" customHeight="1" x14ac:dyDescent="0.25">
      <c r="B177" s="265"/>
      <c r="C177" s="92">
        <v>31</v>
      </c>
      <c r="D177" s="351"/>
      <c r="E177" s="351"/>
      <c r="F177" s="351"/>
      <c r="G177" s="351"/>
      <c r="H177" s="351"/>
      <c r="I177" s="327"/>
      <c r="J177" s="327"/>
      <c r="K177" s="327"/>
      <c r="L177" s="327"/>
      <c r="M177" s="327"/>
      <c r="N177" s="327"/>
      <c r="O177" s="327"/>
      <c r="P177" s="327"/>
      <c r="Q177" s="327"/>
      <c r="R177" s="328"/>
      <c r="S177" s="329"/>
      <c r="T177" s="330"/>
      <c r="U177" s="330"/>
      <c r="V177" s="330"/>
      <c r="W177" s="331" t="str">
        <f t="shared" si="18"/>
        <v/>
      </c>
      <c r="X177" s="332"/>
      <c r="Y177" s="340"/>
      <c r="Z177" s="341"/>
      <c r="AA177" s="341"/>
      <c r="AB177" s="331" t="str">
        <f t="shared" si="19"/>
        <v/>
      </c>
      <c r="AC177" s="332"/>
      <c r="AD177" s="346" t="str">
        <f t="shared" si="20"/>
        <v/>
      </c>
      <c r="AE177" s="347"/>
      <c r="AF177" s="347"/>
      <c r="AG177" s="348" t="str">
        <f t="shared" si="15"/>
        <v/>
      </c>
      <c r="AH177" s="349"/>
      <c r="AI177" s="294"/>
      <c r="AJ177" s="295"/>
      <c r="AK177" s="295"/>
      <c r="AL177" s="295"/>
      <c r="AM177" s="296" t="str">
        <f t="shared" si="16"/>
        <v/>
      </c>
      <c r="AN177" s="296"/>
      <c r="AO177" s="295" t="str">
        <f t="shared" si="21"/>
        <v/>
      </c>
      <c r="AP177" s="295"/>
      <c r="AQ177" s="295"/>
      <c r="AR177" s="295"/>
      <c r="AS177" s="265"/>
      <c r="AT177" s="128"/>
      <c r="AU177" s="127"/>
      <c r="AV177" s="73" t="e">
        <f t="shared" si="17"/>
        <v>#N/A</v>
      </c>
      <c r="AW177" s="127" t="str">
        <f t="shared" si="14"/>
        <v>NON-ENERGY</v>
      </c>
      <c r="AX177" s="73" t="str">
        <f>IF(OR(I177="Water",I177=" Sewage"),VLOOKUP(AV177,'Discounts II'!$B$5:$E$25,4),IF(OR(I177="Other",I177=" Demand"),VLOOKUP(AV177,'Discounts II'!$B$5:$E$25,2),"NOT OTHER"))</f>
        <v>NOT OTHER</v>
      </c>
      <c r="AY177" s="77" t="e">
        <f>IF($G$11=1,VLOOKUP(AV177,'Discounts I'!$B$10:$H$30,AW177),IF($G$11=2,VLOOKUP(AV177,'Discounts I'!$B$38:$H$58,AW177),IF($G$11=3,VLOOKUP(AV177,'Discounts I'!$B$66:$H$86,AW177),IF($G$11=4,VLOOKUP(AV177,'Discounts I'!$B$94:$H$114,AW177),IF($G$11=5,VLOOKUP(AV177,'Discounts I'!$B$122:$H$142,AW177))))))</f>
        <v>#N/A</v>
      </c>
      <c r="AZ177" s="129"/>
      <c r="BA177" s="129" t="e">
        <f>VLOOKUP(I177,Tables!$G$41:$H$50,2,FALSE)</f>
        <v>#N/A</v>
      </c>
      <c r="BB177" s="129" t="e">
        <f>VLOOKUP(I177,Tables!$G$52:$H$61,2,FALSE)</f>
        <v>#N/A</v>
      </c>
      <c r="BC177" s="129" t="e">
        <f>VLOOKUP(I177,Tables!$G$66:$H$76,2,FALSE)</f>
        <v>#N/A</v>
      </c>
    </row>
    <row r="178" spans="2:55" s="126" customFormat="1" ht="16.5" hidden="1" customHeight="1" x14ac:dyDescent="0.25">
      <c r="B178" s="265"/>
      <c r="C178" s="92">
        <v>32</v>
      </c>
      <c r="D178" s="351"/>
      <c r="E178" s="351"/>
      <c r="F178" s="351"/>
      <c r="G178" s="351"/>
      <c r="H178" s="351"/>
      <c r="I178" s="327"/>
      <c r="J178" s="327"/>
      <c r="K178" s="327"/>
      <c r="L178" s="327"/>
      <c r="M178" s="327"/>
      <c r="N178" s="327"/>
      <c r="O178" s="327"/>
      <c r="P178" s="327"/>
      <c r="Q178" s="327"/>
      <c r="R178" s="328"/>
      <c r="S178" s="329"/>
      <c r="T178" s="330"/>
      <c r="U178" s="330"/>
      <c r="V178" s="330"/>
      <c r="W178" s="331" t="str">
        <f t="shared" si="18"/>
        <v/>
      </c>
      <c r="X178" s="332"/>
      <c r="Y178" s="340"/>
      <c r="Z178" s="341"/>
      <c r="AA178" s="341"/>
      <c r="AB178" s="331" t="str">
        <f t="shared" si="19"/>
        <v/>
      </c>
      <c r="AC178" s="332"/>
      <c r="AD178" s="346" t="str">
        <f t="shared" si="20"/>
        <v/>
      </c>
      <c r="AE178" s="347"/>
      <c r="AF178" s="347"/>
      <c r="AG178" s="348" t="str">
        <f t="shared" si="15"/>
        <v/>
      </c>
      <c r="AH178" s="349"/>
      <c r="AI178" s="294"/>
      <c r="AJ178" s="295"/>
      <c r="AK178" s="295"/>
      <c r="AL178" s="295"/>
      <c r="AM178" s="296" t="str">
        <f t="shared" si="16"/>
        <v/>
      </c>
      <c r="AN178" s="296"/>
      <c r="AO178" s="295" t="str">
        <f t="shared" si="21"/>
        <v/>
      </c>
      <c r="AP178" s="295"/>
      <c r="AQ178" s="295"/>
      <c r="AR178" s="295"/>
      <c r="AS178" s="265"/>
      <c r="AT178" s="128"/>
      <c r="AU178" s="127"/>
      <c r="AV178" s="73" t="e">
        <f t="shared" si="17"/>
        <v>#N/A</v>
      </c>
      <c r="AW178" s="127" t="str">
        <f t="shared" si="14"/>
        <v>NON-ENERGY</v>
      </c>
      <c r="AX178" s="73" t="str">
        <f>IF(OR(I178="Water",I178=" Sewage"),VLOOKUP(AV178,'Discounts II'!$B$5:$E$25,4),IF(OR(I178="Other",I178=" Demand"),VLOOKUP(AV178,'Discounts II'!$B$5:$E$25,2),"NOT OTHER"))</f>
        <v>NOT OTHER</v>
      </c>
      <c r="AY178" s="77" t="e">
        <f>IF($G$11=1,VLOOKUP(AV178,'Discounts I'!$B$10:$H$30,AW178),IF($G$11=2,VLOOKUP(AV178,'Discounts I'!$B$38:$H$58,AW178),IF($G$11=3,VLOOKUP(AV178,'Discounts I'!$B$66:$H$86,AW178),IF($G$11=4,VLOOKUP(AV178,'Discounts I'!$B$94:$H$114,AW178),IF($G$11=5,VLOOKUP(AV178,'Discounts I'!$B$122:$H$142,AW178))))))</f>
        <v>#N/A</v>
      </c>
      <c r="AZ178" s="129"/>
      <c r="BA178" s="129" t="e">
        <f>VLOOKUP(I178,Tables!$G$41:$H$50,2,FALSE)</f>
        <v>#N/A</v>
      </c>
      <c r="BB178" s="129" t="e">
        <f>VLOOKUP(I178,Tables!$G$52:$H$61,2,FALSE)</f>
        <v>#N/A</v>
      </c>
      <c r="BC178" s="129" t="e">
        <f>VLOOKUP(I178,Tables!$G$66:$H$76,2,FALSE)</f>
        <v>#N/A</v>
      </c>
    </row>
    <row r="179" spans="2:55" s="126" customFormat="1" ht="16.5" hidden="1" customHeight="1" x14ac:dyDescent="0.25">
      <c r="B179" s="265"/>
      <c r="C179" s="92">
        <v>33</v>
      </c>
      <c r="D179" s="351"/>
      <c r="E179" s="351"/>
      <c r="F179" s="351"/>
      <c r="G179" s="351"/>
      <c r="H179" s="351"/>
      <c r="I179" s="327"/>
      <c r="J179" s="327"/>
      <c r="K179" s="327"/>
      <c r="L179" s="327"/>
      <c r="M179" s="327"/>
      <c r="N179" s="327"/>
      <c r="O179" s="327"/>
      <c r="P179" s="327"/>
      <c r="Q179" s="327"/>
      <c r="R179" s="328"/>
      <c r="S179" s="329"/>
      <c r="T179" s="330"/>
      <c r="U179" s="330"/>
      <c r="V179" s="330"/>
      <c r="W179" s="331" t="str">
        <f t="shared" si="18"/>
        <v/>
      </c>
      <c r="X179" s="332"/>
      <c r="Y179" s="340"/>
      <c r="Z179" s="341"/>
      <c r="AA179" s="341"/>
      <c r="AB179" s="331" t="str">
        <f t="shared" si="19"/>
        <v/>
      </c>
      <c r="AC179" s="332"/>
      <c r="AD179" s="346" t="str">
        <f t="shared" si="20"/>
        <v/>
      </c>
      <c r="AE179" s="347"/>
      <c r="AF179" s="347"/>
      <c r="AG179" s="348" t="str">
        <f t="shared" si="15"/>
        <v/>
      </c>
      <c r="AH179" s="349"/>
      <c r="AI179" s="294"/>
      <c r="AJ179" s="295"/>
      <c r="AK179" s="295"/>
      <c r="AL179" s="295"/>
      <c r="AM179" s="296" t="str">
        <f t="shared" si="16"/>
        <v/>
      </c>
      <c r="AN179" s="296"/>
      <c r="AO179" s="295" t="str">
        <f t="shared" si="21"/>
        <v/>
      </c>
      <c r="AP179" s="295"/>
      <c r="AQ179" s="295"/>
      <c r="AR179" s="295"/>
      <c r="AS179" s="265"/>
      <c r="AT179" s="128"/>
      <c r="AU179" s="127"/>
      <c r="AV179" s="73" t="e">
        <f t="shared" si="17"/>
        <v>#N/A</v>
      </c>
      <c r="AW179" s="127" t="str">
        <f t="shared" ref="AW179:AW210" si="22">IF(I179="Electricity",2,IF(I179="Distillate Oil",3,IF(I179="Residual Oil",4,IF(I179="Natural Gas",5,IF(I179="Coal",6,IF(I179="LPG",7,"NON-ENERGY"))))))</f>
        <v>NON-ENERGY</v>
      </c>
      <c r="AX179" s="73" t="str">
        <f>IF(OR(I179="Water",I179=" Sewage"),VLOOKUP(AV179,'Discounts II'!$B$5:$E$25,4),IF(OR(I179="Other",I179=" Demand"),VLOOKUP(AV179,'Discounts II'!$B$5:$E$25,2),"NOT OTHER"))</f>
        <v>NOT OTHER</v>
      </c>
      <c r="AY179" s="77" t="e">
        <f>IF($G$11=1,VLOOKUP(AV179,'Discounts I'!$B$10:$H$30,AW179),IF($G$11=2,VLOOKUP(AV179,'Discounts I'!$B$38:$H$58,AW179),IF($G$11=3,VLOOKUP(AV179,'Discounts I'!$B$66:$H$86,AW179),IF($G$11=4,VLOOKUP(AV179,'Discounts I'!$B$94:$H$114,AW179),IF($G$11=5,VLOOKUP(AV179,'Discounts I'!$B$122:$H$142,AW179))))))</f>
        <v>#N/A</v>
      </c>
      <c r="AZ179" s="129"/>
      <c r="BA179" s="129" t="e">
        <f>VLOOKUP(I179,Tables!$G$41:$H$50,2,FALSE)</f>
        <v>#N/A</v>
      </c>
      <c r="BB179" s="129" t="e">
        <f>VLOOKUP(I179,Tables!$G$52:$H$61,2,FALSE)</f>
        <v>#N/A</v>
      </c>
      <c r="BC179" s="129" t="e">
        <f>VLOOKUP(I179,Tables!$G$66:$H$76,2,FALSE)</f>
        <v>#N/A</v>
      </c>
    </row>
    <row r="180" spans="2:55" s="126" customFormat="1" ht="16.5" hidden="1" customHeight="1" x14ac:dyDescent="0.25">
      <c r="B180" s="265"/>
      <c r="C180" s="92">
        <v>34</v>
      </c>
      <c r="D180" s="351"/>
      <c r="E180" s="351"/>
      <c r="F180" s="351"/>
      <c r="G180" s="351"/>
      <c r="H180" s="351"/>
      <c r="I180" s="327"/>
      <c r="J180" s="327"/>
      <c r="K180" s="327"/>
      <c r="L180" s="327"/>
      <c r="M180" s="327"/>
      <c r="N180" s="327"/>
      <c r="O180" s="327"/>
      <c r="P180" s="327"/>
      <c r="Q180" s="327"/>
      <c r="R180" s="328"/>
      <c r="S180" s="329"/>
      <c r="T180" s="330"/>
      <c r="U180" s="330"/>
      <c r="V180" s="330"/>
      <c r="W180" s="331" t="str">
        <f t="shared" si="18"/>
        <v/>
      </c>
      <c r="X180" s="332"/>
      <c r="Y180" s="340"/>
      <c r="Z180" s="341"/>
      <c r="AA180" s="341"/>
      <c r="AB180" s="331" t="str">
        <f t="shared" si="19"/>
        <v/>
      </c>
      <c r="AC180" s="332"/>
      <c r="AD180" s="346" t="str">
        <f t="shared" si="20"/>
        <v/>
      </c>
      <c r="AE180" s="347"/>
      <c r="AF180" s="347"/>
      <c r="AG180" s="348" t="str">
        <f t="shared" si="15"/>
        <v/>
      </c>
      <c r="AH180" s="349"/>
      <c r="AI180" s="294"/>
      <c r="AJ180" s="295"/>
      <c r="AK180" s="295"/>
      <c r="AL180" s="295"/>
      <c r="AM180" s="296" t="str">
        <f t="shared" si="16"/>
        <v/>
      </c>
      <c r="AN180" s="296"/>
      <c r="AO180" s="295" t="str">
        <f t="shared" si="21"/>
        <v/>
      </c>
      <c r="AP180" s="295"/>
      <c r="AQ180" s="295"/>
      <c r="AR180" s="295"/>
      <c r="AS180" s="265"/>
      <c r="AT180" s="128"/>
      <c r="AU180" s="127"/>
      <c r="AV180" s="73" t="e">
        <f t="shared" si="17"/>
        <v>#N/A</v>
      </c>
      <c r="AW180" s="127" t="str">
        <f t="shared" si="22"/>
        <v>NON-ENERGY</v>
      </c>
      <c r="AX180" s="73" t="str">
        <f>IF(OR(I180="Water",I180=" Sewage"),VLOOKUP(AV180,'Discounts II'!$B$5:$E$25,4),IF(OR(I180="Other",I180=" Demand"),VLOOKUP(AV180,'Discounts II'!$B$5:$E$25,2),"NOT OTHER"))</f>
        <v>NOT OTHER</v>
      </c>
      <c r="AY180" s="77" t="e">
        <f>IF($G$11=1,VLOOKUP(AV180,'Discounts I'!$B$10:$H$30,AW180),IF($G$11=2,VLOOKUP(AV180,'Discounts I'!$B$38:$H$58,AW180),IF($G$11=3,VLOOKUP(AV180,'Discounts I'!$B$66:$H$86,AW180),IF($G$11=4,VLOOKUP(AV180,'Discounts I'!$B$94:$H$114,AW180),IF($G$11=5,VLOOKUP(AV180,'Discounts I'!$B$122:$H$142,AW180))))))</f>
        <v>#N/A</v>
      </c>
      <c r="AZ180" s="129"/>
      <c r="BA180" s="129" t="e">
        <f>VLOOKUP(I180,Tables!$G$41:$H$50,2,FALSE)</f>
        <v>#N/A</v>
      </c>
      <c r="BB180" s="129" t="e">
        <f>VLOOKUP(I180,Tables!$G$52:$H$61,2,FALSE)</f>
        <v>#N/A</v>
      </c>
      <c r="BC180" s="129" t="e">
        <f>VLOOKUP(I180,Tables!$G$66:$H$76,2,FALSE)</f>
        <v>#N/A</v>
      </c>
    </row>
    <row r="181" spans="2:55" s="126" customFormat="1" ht="16.5" hidden="1" customHeight="1" x14ac:dyDescent="0.25">
      <c r="B181" s="265"/>
      <c r="C181" s="92">
        <v>35</v>
      </c>
      <c r="D181" s="351"/>
      <c r="E181" s="351"/>
      <c r="F181" s="351"/>
      <c r="G181" s="351"/>
      <c r="H181" s="351"/>
      <c r="I181" s="327"/>
      <c r="J181" s="327"/>
      <c r="K181" s="327"/>
      <c r="L181" s="327"/>
      <c r="M181" s="327"/>
      <c r="N181" s="327"/>
      <c r="O181" s="327"/>
      <c r="P181" s="327"/>
      <c r="Q181" s="327"/>
      <c r="R181" s="328"/>
      <c r="S181" s="329"/>
      <c r="T181" s="330"/>
      <c r="U181" s="330"/>
      <c r="V181" s="330"/>
      <c r="W181" s="331" t="str">
        <f t="shared" si="18"/>
        <v/>
      </c>
      <c r="X181" s="332"/>
      <c r="Y181" s="340"/>
      <c r="Z181" s="341"/>
      <c r="AA181" s="341"/>
      <c r="AB181" s="331" t="str">
        <f t="shared" si="19"/>
        <v/>
      </c>
      <c r="AC181" s="332"/>
      <c r="AD181" s="346" t="str">
        <f t="shared" si="20"/>
        <v/>
      </c>
      <c r="AE181" s="347"/>
      <c r="AF181" s="347"/>
      <c r="AG181" s="348" t="str">
        <f t="shared" si="15"/>
        <v/>
      </c>
      <c r="AH181" s="349"/>
      <c r="AI181" s="294"/>
      <c r="AJ181" s="295"/>
      <c r="AK181" s="295"/>
      <c r="AL181" s="295"/>
      <c r="AM181" s="296" t="str">
        <f t="shared" si="16"/>
        <v/>
      </c>
      <c r="AN181" s="296"/>
      <c r="AO181" s="295" t="str">
        <f t="shared" si="21"/>
        <v/>
      </c>
      <c r="AP181" s="295"/>
      <c r="AQ181" s="295"/>
      <c r="AR181" s="295"/>
      <c r="AS181" s="265"/>
      <c r="AT181" s="128"/>
      <c r="AU181" s="127"/>
      <c r="AV181" s="73" t="e">
        <f t="shared" si="17"/>
        <v>#N/A</v>
      </c>
      <c r="AW181" s="127" t="str">
        <f t="shared" si="22"/>
        <v>NON-ENERGY</v>
      </c>
      <c r="AX181" s="73" t="str">
        <f>IF(OR(I181="Water",I181=" Sewage"),VLOOKUP(AV181,'Discounts II'!$B$5:$E$25,4),IF(OR(I181="Other",I181=" Demand"),VLOOKUP(AV181,'Discounts II'!$B$5:$E$25,2),"NOT OTHER"))</f>
        <v>NOT OTHER</v>
      </c>
      <c r="AY181" s="77" t="e">
        <f>IF($G$11=1,VLOOKUP(AV181,'Discounts I'!$B$10:$H$30,AW181),IF($G$11=2,VLOOKUP(AV181,'Discounts I'!$B$38:$H$58,AW181),IF($G$11=3,VLOOKUP(AV181,'Discounts I'!$B$66:$H$86,AW181),IF($G$11=4,VLOOKUP(AV181,'Discounts I'!$B$94:$H$114,AW181),IF($G$11=5,VLOOKUP(AV181,'Discounts I'!$B$122:$H$142,AW181))))))</f>
        <v>#N/A</v>
      </c>
      <c r="AZ181" s="129"/>
      <c r="BA181" s="129" t="e">
        <f>VLOOKUP(I181,Tables!$G$41:$H$50,2,FALSE)</f>
        <v>#N/A</v>
      </c>
      <c r="BB181" s="129" t="e">
        <f>VLOOKUP(I181,Tables!$G$52:$H$61,2,FALSE)</f>
        <v>#N/A</v>
      </c>
      <c r="BC181" s="129" t="e">
        <f>VLOOKUP(I181,Tables!$G$66:$H$76,2,FALSE)</f>
        <v>#N/A</v>
      </c>
    </row>
    <row r="182" spans="2:55" s="126" customFormat="1" ht="16.5" hidden="1" customHeight="1" x14ac:dyDescent="0.25">
      <c r="B182" s="265"/>
      <c r="C182" s="92">
        <v>36</v>
      </c>
      <c r="D182" s="351"/>
      <c r="E182" s="351"/>
      <c r="F182" s="351"/>
      <c r="G182" s="351"/>
      <c r="H182" s="351"/>
      <c r="I182" s="327"/>
      <c r="J182" s="327"/>
      <c r="K182" s="327"/>
      <c r="L182" s="327"/>
      <c r="M182" s="327"/>
      <c r="N182" s="327"/>
      <c r="O182" s="327"/>
      <c r="P182" s="327"/>
      <c r="Q182" s="327"/>
      <c r="R182" s="328"/>
      <c r="S182" s="329"/>
      <c r="T182" s="330"/>
      <c r="U182" s="330"/>
      <c r="V182" s="330"/>
      <c r="W182" s="331" t="str">
        <f t="shared" si="18"/>
        <v/>
      </c>
      <c r="X182" s="332"/>
      <c r="Y182" s="340"/>
      <c r="Z182" s="341"/>
      <c r="AA182" s="341"/>
      <c r="AB182" s="331" t="str">
        <f t="shared" si="19"/>
        <v/>
      </c>
      <c r="AC182" s="332"/>
      <c r="AD182" s="346" t="str">
        <f t="shared" si="20"/>
        <v/>
      </c>
      <c r="AE182" s="347"/>
      <c r="AF182" s="347"/>
      <c r="AG182" s="348" t="str">
        <f t="shared" si="15"/>
        <v/>
      </c>
      <c r="AH182" s="349"/>
      <c r="AI182" s="294"/>
      <c r="AJ182" s="295"/>
      <c r="AK182" s="295"/>
      <c r="AL182" s="295"/>
      <c r="AM182" s="296" t="str">
        <f t="shared" si="16"/>
        <v/>
      </c>
      <c r="AN182" s="296"/>
      <c r="AO182" s="295" t="str">
        <f t="shared" si="21"/>
        <v/>
      </c>
      <c r="AP182" s="295"/>
      <c r="AQ182" s="295"/>
      <c r="AR182" s="295"/>
      <c r="AS182" s="265"/>
      <c r="AT182" s="128"/>
      <c r="AU182" s="127"/>
      <c r="AV182" s="73" t="e">
        <f t="shared" si="17"/>
        <v>#N/A</v>
      </c>
      <c r="AW182" s="127" t="str">
        <f t="shared" si="22"/>
        <v>NON-ENERGY</v>
      </c>
      <c r="AX182" s="73" t="str">
        <f>IF(OR(I182="Water",I182=" Sewage"),VLOOKUP(AV182,'Discounts II'!$B$5:$E$25,4),IF(OR(I182="Other",I182=" Demand"),VLOOKUP(AV182,'Discounts II'!$B$5:$E$25,2),"NOT OTHER"))</f>
        <v>NOT OTHER</v>
      </c>
      <c r="AY182" s="77" t="e">
        <f>IF($G$11=1,VLOOKUP(AV182,'Discounts I'!$B$10:$H$30,AW182),IF($G$11=2,VLOOKUP(AV182,'Discounts I'!$B$38:$H$58,AW182),IF($G$11=3,VLOOKUP(AV182,'Discounts I'!$B$66:$H$86,AW182),IF($G$11=4,VLOOKUP(AV182,'Discounts I'!$B$94:$H$114,AW182),IF($G$11=5,VLOOKUP(AV182,'Discounts I'!$B$122:$H$142,AW182))))))</f>
        <v>#N/A</v>
      </c>
      <c r="AZ182" s="129"/>
      <c r="BA182" s="129" t="e">
        <f>VLOOKUP(I182,Tables!$G$41:$H$50,2,FALSE)</f>
        <v>#N/A</v>
      </c>
      <c r="BB182" s="129" t="e">
        <f>VLOOKUP(I182,Tables!$G$52:$H$61,2,FALSE)</f>
        <v>#N/A</v>
      </c>
      <c r="BC182" s="129" t="e">
        <f>VLOOKUP(I182,Tables!$G$66:$H$76,2,FALSE)</f>
        <v>#N/A</v>
      </c>
    </row>
    <row r="183" spans="2:55" s="126" customFormat="1" ht="16.5" hidden="1" customHeight="1" x14ac:dyDescent="0.25">
      <c r="B183" s="265"/>
      <c r="C183" s="92">
        <v>37</v>
      </c>
      <c r="D183" s="351"/>
      <c r="E183" s="351"/>
      <c r="F183" s="351"/>
      <c r="G183" s="351"/>
      <c r="H183" s="351"/>
      <c r="I183" s="327"/>
      <c r="J183" s="327"/>
      <c r="K183" s="327"/>
      <c r="L183" s="327"/>
      <c r="M183" s="327"/>
      <c r="N183" s="327"/>
      <c r="O183" s="327"/>
      <c r="P183" s="327"/>
      <c r="Q183" s="327"/>
      <c r="R183" s="328"/>
      <c r="S183" s="329"/>
      <c r="T183" s="330"/>
      <c r="U183" s="330"/>
      <c r="V183" s="330"/>
      <c r="W183" s="331" t="str">
        <f t="shared" si="18"/>
        <v/>
      </c>
      <c r="X183" s="332"/>
      <c r="Y183" s="340"/>
      <c r="Z183" s="341"/>
      <c r="AA183" s="341"/>
      <c r="AB183" s="331" t="str">
        <f t="shared" si="19"/>
        <v/>
      </c>
      <c r="AC183" s="332"/>
      <c r="AD183" s="346" t="str">
        <f t="shared" si="20"/>
        <v/>
      </c>
      <c r="AE183" s="347"/>
      <c r="AF183" s="347"/>
      <c r="AG183" s="348" t="str">
        <f t="shared" si="15"/>
        <v/>
      </c>
      <c r="AH183" s="349"/>
      <c r="AI183" s="294"/>
      <c r="AJ183" s="295"/>
      <c r="AK183" s="295"/>
      <c r="AL183" s="295"/>
      <c r="AM183" s="296" t="str">
        <f t="shared" si="16"/>
        <v/>
      </c>
      <c r="AN183" s="296"/>
      <c r="AO183" s="295" t="str">
        <f t="shared" si="21"/>
        <v/>
      </c>
      <c r="AP183" s="295"/>
      <c r="AQ183" s="295"/>
      <c r="AR183" s="295"/>
      <c r="AS183" s="265"/>
      <c r="AT183" s="128"/>
      <c r="AU183" s="127"/>
      <c r="AV183" s="73" t="e">
        <f t="shared" si="17"/>
        <v>#N/A</v>
      </c>
      <c r="AW183" s="127" t="str">
        <f t="shared" si="22"/>
        <v>NON-ENERGY</v>
      </c>
      <c r="AX183" s="73" t="str">
        <f>IF(OR(I183="Water",I183=" Sewage"),VLOOKUP(AV183,'Discounts II'!$B$5:$E$25,4),IF(OR(I183="Other",I183=" Demand"),VLOOKUP(AV183,'Discounts II'!$B$5:$E$25,2),"NOT OTHER"))</f>
        <v>NOT OTHER</v>
      </c>
      <c r="AY183" s="77" t="e">
        <f>IF($G$11=1,VLOOKUP(AV183,'Discounts I'!$B$10:$H$30,AW183),IF($G$11=2,VLOOKUP(AV183,'Discounts I'!$B$38:$H$58,AW183),IF($G$11=3,VLOOKUP(AV183,'Discounts I'!$B$66:$H$86,AW183),IF($G$11=4,VLOOKUP(AV183,'Discounts I'!$B$94:$H$114,AW183),IF($G$11=5,VLOOKUP(AV183,'Discounts I'!$B$122:$H$142,AW183))))))</f>
        <v>#N/A</v>
      </c>
      <c r="AZ183" s="129"/>
      <c r="BA183" s="129" t="e">
        <f>VLOOKUP(I183,Tables!$G$41:$H$50,2,FALSE)</f>
        <v>#N/A</v>
      </c>
      <c r="BB183" s="129" t="e">
        <f>VLOOKUP(I183,Tables!$G$52:$H$61,2,FALSE)</f>
        <v>#N/A</v>
      </c>
      <c r="BC183" s="129" t="e">
        <f>VLOOKUP(I183,Tables!$G$66:$H$76,2,FALSE)</f>
        <v>#N/A</v>
      </c>
    </row>
    <row r="184" spans="2:55" s="126" customFormat="1" ht="16.5" hidden="1" customHeight="1" x14ac:dyDescent="0.25">
      <c r="B184" s="265"/>
      <c r="C184" s="92">
        <v>38</v>
      </c>
      <c r="D184" s="351"/>
      <c r="E184" s="351"/>
      <c r="F184" s="351"/>
      <c r="G184" s="351"/>
      <c r="H184" s="351"/>
      <c r="I184" s="327"/>
      <c r="J184" s="327"/>
      <c r="K184" s="327"/>
      <c r="L184" s="327"/>
      <c r="M184" s="327"/>
      <c r="N184" s="327"/>
      <c r="O184" s="327"/>
      <c r="P184" s="327"/>
      <c r="Q184" s="327"/>
      <c r="R184" s="328"/>
      <c r="S184" s="329"/>
      <c r="T184" s="330"/>
      <c r="U184" s="330"/>
      <c r="V184" s="330"/>
      <c r="W184" s="331" t="str">
        <f t="shared" si="18"/>
        <v/>
      </c>
      <c r="X184" s="332"/>
      <c r="Y184" s="340"/>
      <c r="Z184" s="341"/>
      <c r="AA184" s="341"/>
      <c r="AB184" s="331" t="str">
        <f t="shared" si="19"/>
        <v/>
      </c>
      <c r="AC184" s="332"/>
      <c r="AD184" s="346" t="str">
        <f t="shared" si="20"/>
        <v/>
      </c>
      <c r="AE184" s="347"/>
      <c r="AF184" s="347"/>
      <c r="AG184" s="348" t="str">
        <f t="shared" si="15"/>
        <v/>
      </c>
      <c r="AH184" s="349"/>
      <c r="AI184" s="294"/>
      <c r="AJ184" s="295"/>
      <c r="AK184" s="295"/>
      <c r="AL184" s="295"/>
      <c r="AM184" s="296" t="str">
        <f t="shared" si="16"/>
        <v/>
      </c>
      <c r="AN184" s="296"/>
      <c r="AO184" s="295" t="str">
        <f t="shared" si="21"/>
        <v/>
      </c>
      <c r="AP184" s="295"/>
      <c r="AQ184" s="295"/>
      <c r="AR184" s="295"/>
      <c r="AS184" s="265"/>
      <c r="AT184" s="128"/>
      <c r="AU184" s="127"/>
      <c r="AV184" s="73" t="e">
        <f t="shared" si="17"/>
        <v>#N/A</v>
      </c>
      <c r="AW184" s="127" t="str">
        <f t="shared" si="22"/>
        <v>NON-ENERGY</v>
      </c>
      <c r="AX184" s="73" t="str">
        <f>IF(OR(I184="Water",I184=" Sewage"),VLOOKUP(AV184,'Discounts II'!$B$5:$E$25,4),IF(OR(I184="Other",I184=" Demand"),VLOOKUP(AV184,'Discounts II'!$B$5:$E$25,2),"NOT OTHER"))</f>
        <v>NOT OTHER</v>
      </c>
      <c r="AY184" s="77" t="e">
        <f>IF($G$11=1,VLOOKUP(AV184,'Discounts I'!$B$10:$H$30,AW184),IF($G$11=2,VLOOKUP(AV184,'Discounts I'!$B$38:$H$58,AW184),IF($G$11=3,VLOOKUP(AV184,'Discounts I'!$B$66:$H$86,AW184),IF($G$11=4,VLOOKUP(AV184,'Discounts I'!$B$94:$H$114,AW184),IF($G$11=5,VLOOKUP(AV184,'Discounts I'!$B$122:$H$142,AW184))))))</f>
        <v>#N/A</v>
      </c>
      <c r="AZ184" s="129"/>
      <c r="BA184" s="129" t="e">
        <f>VLOOKUP(I184,Tables!$G$41:$H$50,2,FALSE)</f>
        <v>#N/A</v>
      </c>
      <c r="BB184" s="129" t="e">
        <f>VLOOKUP(I184,Tables!$G$52:$H$61,2,FALSE)</f>
        <v>#N/A</v>
      </c>
      <c r="BC184" s="129" t="e">
        <f>VLOOKUP(I184,Tables!$G$66:$H$76,2,FALSE)</f>
        <v>#N/A</v>
      </c>
    </row>
    <row r="185" spans="2:55" s="126" customFormat="1" ht="16.5" hidden="1" customHeight="1" x14ac:dyDescent="0.25">
      <c r="B185" s="265"/>
      <c r="C185" s="92">
        <v>39</v>
      </c>
      <c r="D185" s="351"/>
      <c r="E185" s="351"/>
      <c r="F185" s="351"/>
      <c r="G185" s="351"/>
      <c r="H185" s="351"/>
      <c r="I185" s="327"/>
      <c r="J185" s="327"/>
      <c r="K185" s="327"/>
      <c r="L185" s="327"/>
      <c r="M185" s="327"/>
      <c r="N185" s="327"/>
      <c r="O185" s="327"/>
      <c r="P185" s="327"/>
      <c r="Q185" s="327"/>
      <c r="R185" s="328"/>
      <c r="S185" s="329"/>
      <c r="T185" s="330"/>
      <c r="U185" s="330"/>
      <c r="V185" s="330"/>
      <c r="W185" s="331" t="str">
        <f t="shared" si="18"/>
        <v/>
      </c>
      <c r="X185" s="332"/>
      <c r="Y185" s="340"/>
      <c r="Z185" s="341"/>
      <c r="AA185" s="341"/>
      <c r="AB185" s="331" t="str">
        <f t="shared" si="19"/>
        <v/>
      </c>
      <c r="AC185" s="332"/>
      <c r="AD185" s="346" t="str">
        <f t="shared" si="20"/>
        <v/>
      </c>
      <c r="AE185" s="347"/>
      <c r="AF185" s="347"/>
      <c r="AG185" s="348" t="str">
        <f t="shared" si="15"/>
        <v/>
      </c>
      <c r="AH185" s="349"/>
      <c r="AI185" s="294"/>
      <c r="AJ185" s="295"/>
      <c r="AK185" s="295"/>
      <c r="AL185" s="295"/>
      <c r="AM185" s="296" t="str">
        <f t="shared" si="16"/>
        <v/>
      </c>
      <c r="AN185" s="296"/>
      <c r="AO185" s="295" t="str">
        <f t="shared" si="21"/>
        <v/>
      </c>
      <c r="AP185" s="295"/>
      <c r="AQ185" s="295"/>
      <c r="AR185" s="295"/>
      <c r="AS185" s="265"/>
      <c r="AT185" s="128"/>
      <c r="AU185" s="127"/>
      <c r="AV185" s="73" t="e">
        <f t="shared" si="17"/>
        <v>#N/A</v>
      </c>
      <c r="AW185" s="127" t="str">
        <f t="shared" si="22"/>
        <v>NON-ENERGY</v>
      </c>
      <c r="AX185" s="73" t="str">
        <f>IF(OR(I185="Water",I185=" Sewage"),VLOOKUP(AV185,'Discounts II'!$B$5:$E$25,4),IF(OR(I185="Other",I185=" Demand"),VLOOKUP(AV185,'Discounts II'!$B$5:$E$25,2),"NOT OTHER"))</f>
        <v>NOT OTHER</v>
      </c>
      <c r="AY185" s="77" t="e">
        <f>IF($G$11=1,VLOOKUP(AV185,'Discounts I'!$B$10:$H$30,AW185),IF($G$11=2,VLOOKUP(AV185,'Discounts I'!$B$38:$H$58,AW185),IF($G$11=3,VLOOKUP(AV185,'Discounts I'!$B$66:$H$86,AW185),IF($G$11=4,VLOOKUP(AV185,'Discounts I'!$B$94:$H$114,AW185),IF($G$11=5,VLOOKUP(AV185,'Discounts I'!$B$122:$H$142,AW185))))))</f>
        <v>#N/A</v>
      </c>
      <c r="AZ185" s="129"/>
      <c r="BA185" s="129" t="e">
        <f>VLOOKUP(I185,Tables!$G$41:$H$50,2,FALSE)</f>
        <v>#N/A</v>
      </c>
      <c r="BB185" s="129" t="e">
        <f>VLOOKUP(I185,Tables!$G$52:$H$61,2,FALSE)</f>
        <v>#N/A</v>
      </c>
      <c r="BC185" s="129" t="e">
        <f>VLOOKUP(I185,Tables!$G$66:$H$76,2,FALSE)</f>
        <v>#N/A</v>
      </c>
    </row>
    <row r="186" spans="2:55" s="126" customFormat="1" ht="16.5" hidden="1" customHeight="1" x14ac:dyDescent="0.25">
      <c r="B186" s="265"/>
      <c r="C186" s="92">
        <v>40</v>
      </c>
      <c r="D186" s="351"/>
      <c r="E186" s="351"/>
      <c r="F186" s="351"/>
      <c r="G186" s="351"/>
      <c r="H186" s="351"/>
      <c r="I186" s="327"/>
      <c r="J186" s="327"/>
      <c r="K186" s="327"/>
      <c r="L186" s="327"/>
      <c r="M186" s="327"/>
      <c r="N186" s="327"/>
      <c r="O186" s="327"/>
      <c r="P186" s="327"/>
      <c r="Q186" s="327"/>
      <c r="R186" s="328"/>
      <c r="S186" s="329"/>
      <c r="T186" s="330"/>
      <c r="U186" s="330"/>
      <c r="V186" s="330"/>
      <c r="W186" s="331" t="str">
        <f t="shared" si="18"/>
        <v/>
      </c>
      <c r="X186" s="332"/>
      <c r="Y186" s="340"/>
      <c r="Z186" s="341"/>
      <c r="AA186" s="341"/>
      <c r="AB186" s="331" t="str">
        <f t="shared" si="19"/>
        <v/>
      </c>
      <c r="AC186" s="332"/>
      <c r="AD186" s="346" t="str">
        <f t="shared" si="20"/>
        <v/>
      </c>
      <c r="AE186" s="347"/>
      <c r="AF186" s="347"/>
      <c r="AG186" s="348" t="str">
        <f t="shared" si="15"/>
        <v/>
      </c>
      <c r="AH186" s="349"/>
      <c r="AI186" s="294"/>
      <c r="AJ186" s="295"/>
      <c r="AK186" s="295"/>
      <c r="AL186" s="295"/>
      <c r="AM186" s="296" t="str">
        <f t="shared" si="16"/>
        <v/>
      </c>
      <c r="AN186" s="296"/>
      <c r="AO186" s="295" t="str">
        <f t="shared" si="21"/>
        <v/>
      </c>
      <c r="AP186" s="295"/>
      <c r="AQ186" s="295"/>
      <c r="AR186" s="295"/>
      <c r="AS186" s="265"/>
      <c r="AT186" s="128"/>
      <c r="AU186" s="127"/>
      <c r="AV186" s="73" t="e">
        <f t="shared" si="17"/>
        <v>#N/A</v>
      </c>
      <c r="AW186" s="127" t="str">
        <f t="shared" si="22"/>
        <v>NON-ENERGY</v>
      </c>
      <c r="AX186" s="73" t="str">
        <f>IF(OR(I186="Water",I186=" Sewage"),VLOOKUP(AV186,'Discounts II'!$B$5:$E$25,4),IF(OR(I186="Other",I186=" Demand"),VLOOKUP(AV186,'Discounts II'!$B$5:$E$25,2),"NOT OTHER"))</f>
        <v>NOT OTHER</v>
      </c>
      <c r="AY186" s="77" t="e">
        <f>IF($G$11=1,VLOOKUP(AV186,'Discounts I'!$B$10:$H$30,AW186),IF($G$11=2,VLOOKUP(AV186,'Discounts I'!$B$38:$H$58,AW186),IF($G$11=3,VLOOKUP(AV186,'Discounts I'!$B$66:$H$86,AW186),IF($G$11=4,VLOOKUP(AV186,'Discounts I'!$B$94:$H$114,AW186),IF($G$11=5,VLOOKUP(AV186,'Discounts I'!$B$122:$H$142,AW186))))))</f>
        <v>#N/A</v>
      </c>
      <c r="AZ186" s="129"/>
      <c r="BA186" s="129" t="e">
        <f>VLOOKUP(I186,Tables!$G$41:$H$50,2,FALSE)</f>
        <v>#N/A</v>
      </c>
      <c r="BB186" s="129" t="e">
        <f>VLOOKUP(I186,Tables!$G$52:$H$61,2,FALSE)</f>
        <v>#N/A</v>
      </c>
      <c r="BC186" s="129" t="e">
        <f>VLOOKUP(I186,Tables!$G$66:$H$76,2,FALSE)</f>
        <v>#N/A</v>
      </c>
    </row>
    <row r="187" spans="2:55" s="126" customFormat="1" ht="16.5" hidden="1" customHeight="1" x14ac:dyDescent="0.25">
      <c r="B187" s="265"/>
      <c r="C187" s="92">
        <v>41</v>
      </c>
      <c r="D187" s="351"/>
      <c r="E187" s="351"/>
      <c r="F187" s="351"/>
      <c r="G187" s="351"/>
      <c r="H187" s="351"/>
      <c r="I187" s="327"/>
      <c r="J187" s="327"/>
      <c r="K187" s="327"/>
      <c r="L187" s="327"/>
      <c r="M187" s="327"/>
      <c r="N187" s="327"/>
      <c r="O187" s="327"/>
      <c r="P187" s="327"/>
      <c r="Q187" s="327"/>
      <c r="R187" s="328"/>
      <c r="S187" s="329"/>
      <c r="T187" s="330"/>
      <c r="U187" s="330"/>
      <c r="V187" s="330"/>
      <c r="W187" s="331" t="str">
        <f t="shared" si="18"/>
        <v/>
      </c>
      <c r="X187" s="332"/>
      <c r="Y187" s="340"/>
      <c r="Z187" s="341"/>
      <c r="AA187" s="341"/>
      <c r="AB187" s="331" t="str">
        <f t="shared" si="19"/>
        <v/>
      </c>
      <c r="AC187" s="332"/>
      <c r="AD187" s="346" t="str">
        <f t="shared" si="20"/>
        <v/>
      </c>
      <c r="AE187" s="347"/>
      <c r="AF187" s="347"/>
      <c r="AG187" s="348" t="str">
        <f t="shared" si="15"/>
        <v/>
      </c>
      <c r="AH187" s="349"/>
      <c r="AI187" s="294"/>
      <c r="AJ187" s="295"/>
      <c r="AK187" s="295"/>
      <c r="AL187" s="295"/>
      <c r="AM187" s="296" t="str">
        <f t="shared" si="16"/>
        <v/>
      </c>
      <c r="AN187" s="296"/>
      <c r="AO187" s="295" t="str">
        <f t="shared" si="21"/>
        <v/>
      </c>
      <c r="AP187" s="295"/>
      <c r="AQ187" s="295"/>
      <c r="AR187" s="295"/>
      <c r="AS187" s="265"/>
      <c r="AT187" s="128"/>
      <c r="AU187" s="127"/>
      <c r="AV187" s="73" t="e">
        <f t="shared" si="17"/>
        <v>#N/A</v>
      </c>
      <c r="AW187" s="127" t="str">
        <f t="shared" si="22"/>
        <v>NON-ENERGY</v>
      </c>
      <c r="AX187" s="73" t="str">
        <f>IF(OR(I187="Water",I187=" Sewage"),VLOOKUP(AV187,'Discounts II'!$B$5:$E$25,4),IF(OR(I187="Other",I187=" Demand"),VLOOKUP(AV187,'Discounts II'!$B$5:$E$25,2),"NOT OTHER"))</f>
        <v>NOT OTHER</v>
      </c>
      <c r="AY187" s="77" t="e">
        <f>IF($G$11=1,VLOOKUP(AV187,'Discounts I'!$B$10:$H$30,AW187),IF($G$11=2,VLOOKUP(AV187,'Discounts I'!$B$38:$H$58,AW187),IF($G$11=3,VLOOKUP(AV187,'Discounts I'!$B$66:$H$86,AW187),IF($G$11=4,VLOOKUP(AV187,'Discounts I'!$B$94:$H$114,AW187),IF($G$11=5,VLOOKUP(AV187,'Discounts I'!$B$122:$H$142,AW187))))))</f>
        <v>#N/A</v>
      </c>
      <c r="AZ187" s="129"/>
      <c r="BA187" s="129" t="e">
        <f>VLOOKUP(I187,Tables!$G$41:$H$50,2,FALSE)</f>
        <v>#N/A</v>
      </c>
      <c r="BB187" s="129" t="e">
        <f>VLOOKUP(I187,Tables!$G$52:$H$61,2,FALSE)</f>
        <v>#N/A</v>
      </c>
      <c r="BC187" s="129" t="e">
        <f>VLOOKUP(I187,Tables!$G$66:$H$76,2,FALSE)</f>
        <v>#N/A</v>
      </c>
    </row>
    <row r="188" spans="2:55" s="126" customFormat="1" ht="16.5" hidden="1" customHeight="1" x14ac:dyDescent="0.25">
      <c r="B188" s="265"/>
      <c r="C188" s="92">
        <v>42</v>
      </c>
      <c r="D188" s="351"/>
      <c r="E188" s="351"/>
      <c r="F188" s="351"/>
      <c r="G188" s="351"/>
      <c r="H188" s="351"/>
      <c r="I188" s="327"/>
      <c r="J188" s="327"/>
      <c r="K188" s="327"/>
      <c r="L188" s="327"/>
      <c r="M188" s="327"/>
      <c r="N188" s="327"/>
      <c r="O188" s="327"/>
      <c r="P188" s="327"/>
      <c r="Q188" s="327"/>
      <c r="R188" s="328"/>
      <c r="S188" s="329"/>
      <c r="T188" s="330"/>
      <c r="U188" s="330"/>
      <c r="V188" s="330"/>
      <c r="W188" s="331" t="str">
        <f t="shared" si="18"/>
        <v/>
      </c>
      <c r="X188" s="332"/>
      <c r="Y188" s="340"/>
      <c r="Z188" s="341"/>
      <c r="AA188" s="341"/>
      <c r="AB188" s="331" t="str">
        <f t="shared" si="19"/>
        <v/>
      </c>
      <c r="AC188" s="332"/>
      <c r="AD188" s="346" t="str">
        <f t="shared" si="20"/>
        <v/>
      </c>
      <c r="AE188" s="347"/>
      <c r="AF188" s="347"/>
      <c r="AG188" s="348" t="str">
        <f t="shared" si="15"/>
        <v/>
      </c>
      <c r="AH188" s="349"/>
      <c r="AI188" s="294"/>
      <c r="AJ188" s="295"/>
      <c r="AK188" s="295"/>
      <c r="AL188" s="295"/>
      <c r="AM188" s="296" t="str">
        <f t="shared" si="16"/>
        <v/>
      </c>
      <c r="AN188" s="296"/>
      <c r="AO188" s="295" t="str">
        <f t="shared" si="21"/>
        <v/>
      </c>
      <c r="AP188" s="295"/>
      <c r="AQ188" s="295"/>
      <c r="AR188" s="295"/>
      <c r="AS188" s="265"/>
      <c r="AT188" s="128"/>
      <c r="AU188" s="127"/>
      <c r="AV188" s="73" t="e">
        <f t="shared" si="17"/>
        <v>#N/A</v>
      </c>
      <c r="AW188" s="127" t="str">
        <f t="shared" si="22"/>
        <v>NON-ENERGY</v>
      </c>
      <c r="AX188" s="73" t="str">
        <f>IF(OR(I188="Water",I188=" Sewage"),VLOOKUP(AV188,'Discounts II'!$B$5:$E$25,4),IF(OR(I188="Other",I188=" Demand"),VLOOKUP(AV188,'Discounts II'!$B$5:$E$25,2),"NOT OTHER"))</f>
        <v>NOT OTHER</v>
      </c>
      <c r="AY188" s="77" t="e">
        <f>IF($G$11=1,VLOOKUP(AV188,'Discounts I'!$B$10:$H$30,AW188),IF($G$11=2,VLOOKUP(AV188,'Discounts I'!$B$38:$H$58,AW188),IF($G$11=3,VLOOKUP(AV188,'Discounts I'!$B$66:$H$86,AW188),IF($G$11=4,VLOOKUP(AV188,'Discounts I'!$B$94:$H$114,AW188),IF($G$11=5,VLOOKUP(AV188,'Discounts I'!$B$122:$H$142,AW188))))))</f>
        <v>#N/A</v>
      </c>
      <c r="AZ188" s="129"/>
      <c r="BA188" s="129" t="e">
        <f>VLOOKUP(I188,Tables!$G$41:$H$50,2,FALSE)</f>
        <v>#N/A</v>
      </c>
      <c r="BB188" s="129" t="e">
        <f>VLOOKUP(I188,Tables!$G$52:$H$61,2,FALSE)</f>
        <v>#N/A</v>
      </c>
      <c r="BC188" s="129" t="e">
        <f>VLOOKUP(I188,Tables!$G$66:$H$76,2,FALSE)</f>
        <v>#N/A</v>
      </c>
    </row>
    <row r="189" spans="2:55" s="126" customFormat="1" ht="16.5" hidden="1" customHeight="1" x14ac:dyDescent="0.25">
      <c r="B189" s="265"/>
      <c r="C189" s="92">
        <v>43</v>
      </c>
      <c r="D189" s="351"/>
      <c r="E189" s="351"/>
      <c r="F189" s="351"/>
      <c r="G189" s="351"/>
      <c r="H189" s="351"/>
      <c r="I189" s="327"/>
      <c r="J189" s="327"/>
      <c r="K189" s="327"/>
      <c r="L189" s="327"/>
      <c r="M189" s="327"/>
      <c r="N189" s="327"/>
      <c r="O189" s="327"/>
      <c r="P189" s="327"/>
      <c r="Q189" s="327"/>
      <c r="R189" s="328"/>
      <c r="S189" s="329"/>
      <c r="T189" s="330"/>
      <c r="U189" s="330"/>
      <c r="V189" s="330"/>
      <c r="W189" s="331" t="str">
        <f t="shared" si="18"/>
        <v/>
      </c>
      <c r="X189" s="332"/>
      <c r="Y189" s="340"/>
      <c r="Z189" s="341"/>
      <c r="AA189" s="341"/>
      <c r="AB189" s="331" t="str">
        <f t="shared" si="19"/>
        <v/>
      </c>
      <c r="AC189" s="332"/>
      <c r="AD189" s="346" t="str">
        <f t="shared" si="20"/>
        <v/>
      </c>
      <c r="AE189" s="347"/>
      <c r="AF189" s="347"/>
      <c r="AG189" s="348" t="str">
        <f t="shared" si="15"/>
        <v/>
      </c>
      <c r="AH189" s="349"/>
      <c r="AI189" s="294"/>
      <c r="AJ189" s="295"/>
      <c r="AK189" s="295"/>
      <c r="AL189" s="295"/>
      <c r="AM189" s="296" t="str">
        <f t="shared" si="16"/>
        <v/>
      </c>
      <c r="AN189" s="296"/>
      <c r="AO189" s="295" t="str">
        <f t="shared" si="21"/>
        <v/>
      </c>
      <c r="AP189" s="295"/>
      <c r="AQ189" s="295"/>
      <c r="AR189" s="295"/>
      <c r="AS189" s="265"/>
      <c r="AT189" s="128"/>
      <c r="AU189" s="127"/>
      <c r="AV189" s="73" t="e">
        <f t="shared" si="17"/>
        <v>#N/A</v>
      </c>
      <c r="AW189" s="127" t="str">
        <f t="shared" si="22"/>
        <v>NON-ENERGY</v>
      </c>
      <c r="AX189" s="73" t="str">
        <f>IF(OR(I189="Water",I189=" Sewage"),VLOOKUP(AV189,'Discounts II'!$B$5:$E$25,4),IF(OR(I189="Other",I189=" Demand"),VLOOKUP(AV189,'Discounts II'!$B$5:$E$25,2),"NOT OTHER"))</f>
        <v>NOT OTHER</v>
      </c>
      <c r="AY189" s="77" t="e">
        <f>IF($G$11=1,VLOOKUP(AV189,'Discounts I'!$B$10:$H$30,AW189),IF($G$11=2,VLOOKUP(AV189,'Discounts I'!$B$38:$H$58,AW189),IF($G$11=3,VLOOKUP(AV189,'Discounts I'!$B$66:$H$86,AW189),IF($G$11=4,VLOOKUP(AV189,'Discounts I'!$B$94:$H$114,AW189),IF($G$11=5,VLOOKUP(AV189,'Discounts I'!$B$122:$H$142,AW189))))))</f>
        <v>#N/A</v>
      </c>
      <c r="AZ189" s="129"/>
      <c r="BA189" s="129" t="e">
        <f>VLOOKUP(I189,Tables!$G$41:$H$50,2,FALSE)</f>
        <v>#N/A</v>
      </c>
      <c r="BB189" s="129" t="e">
        <f>VLOOKUP(I189,Tables!$G$52:$H$61,2,FALSE)</f>
        <v>#N/A</v>
      </c>
      <c r="BC189" s="129" t="e">
        <f>VLOOKUP(I189,Tables!$G$66:$H$76,2,FALSE)</f>
        <v>#N/A</v>
      </c>
    </row>
    <row r="190" spans="2:55" s="126" customFormat="1" ht="16.5" hidden="1" customHeight="1" x14ac:dyDescent="0.25">
      <c r="B190" s="265"/>
      <c r="C190" s="92">
        <v>44</v>
      </c>
      <c r="D190" s="351"/>
      <c r="E190" s="351"/>
      <c r="F190" s="351"/>
      <c r="G190" s="351"/>
      <c r="H190" s="351"/>
      <c r="I190" s="327"/>
      <c r="J190" s="327"/>
      <c r="K190" s="327"/>
      <c r="L190" s="327"/>
      <c r="M190" s="327"/>
      <c r="N190" s="327"/>
      <c r="O190" s="327"/>
      <c r="P190" s="327"/>
      <c r="Q190" s="327"/>
      <c r="R190" s="328"/>
      <c r="S190" s="329"/>
      <c r="T190" s="330"/>
      <c r="U190" s="330"/>
      <c r="V190" s="330"/>
      <c r="W190" s="331" t="str">
        <f t="shared" si="18"/>
        <v/>
      </c>
      <c r="X190" s="332"/>
      <c r="Y190" s="340"/>
      <c r="Z190" s="341"/>
      <c r="AA190" s="341"/>
      <c r="AB190" s="331" t="str">
        <f t="shared" si="19"/>
        <v/>
      </c>
      <c r="AC190" s="332"/>
      <c r="AD190" s="346" t="str">
        <f t="shared" si="20"/>
        <v/>
      </c>
      <c r="AE190" s="347"/>
      <c r="AF190" s="347"/>
      <c r="AG190" s="348" t="str">
        <f t="shared" si="15"/>
        <v/>
      </c>
      <c r="AH190" s="349"/>
      <c r="AI190" s="294"/>
      <c r="AJ190" s="295"/>
      <c r="AK190" s="295"/>
      <c r="AL190" s="295"/>
      <c r="AM190" s="296" t="str">
        <f t="shared" si="16"/>
        <v/>
      </c>
      <c r="AN190" s="296"/>
      <c r="AO190" s="295" t="str">
        <f t="shared" si="21"/>
        <v/>
      </c>
      <c r="AP190" s="295"/>
      <c r="AQ190" s="295"/>
      <c r="AR190" s="295"/>
      <c r="AS190" s="265"/>
      <c r="AT190" s="128"/>
      <c r="AU190" s="127"/>
      <c r="AV190" s="73" t="e">
        <f t="shared" si="17"/>
        <v>#N/A</v>
      </c>
      <c r="AW190" s="127" t="str">
        <f t="shared" si="22"/>
        <v>NON-ENERGY</v>
      </c>
      <c r="AX190" s="73" t="str">
        <f>IF(OR(I190="Water",I190=" Sewage"),VLOOKUP(AV190,'Discounts II'!$B$5:$E$25,4),IF(OR(I190="Other",I190=" Demand"),VLOOKUP(AV190,'Discounts II'!$B$5:$E$25,2),"NOT OTHER"))</f>
        <v>NOT OTHER</v>
      </c>
      <c r="AY190" s="77" t="e">
        <f>IF($G$11=1,VLOOKUP(AV190,'Discounts I'!$B$10:$H$30,AW190),IF($G$11=2,VLOOKUP(AV190,'Discounts I'!$B$38:$H$58,AW190),IF($G$11=3,VLOOKUP(AV190,'Discounts I'!$B$66:$H$86,AW190),IF($G$11=4,VLOOKUP(AV190,'Discounts I'!$B$94:$H$114,AW190),IF($G$11=5,VLOOKUP(AV190,'Discounts I'!$B$122:$H$142,AW190))))))</f>
        <v>#N/A</v>
      </c>
      <c r="AZ190" s="129"/>
      <c r="BA190" s="129" t="e">
        <f>VLOOKUP(I190,Tables!$G$41:$H$50,2,FALSE)</f>
        <v>#N/A</v>
      </c>
      <c r="BB190" s="129" t="e">
        <f>VLOOKUP(I190,Tables!$G$52:$H$61,2,FALSE)</f>
        <v>#N/A</v>
      </c>
      <c r="BC190" s="129" t="e">
        <f>VLOOKUP(I190,Tables!$G$66:$H$76,2,FALSE)</f>
        <v>#N/A</v>
      </c>
    </row>
    <row r="191" spans="2:55" s="126" customFormat="1" ht="16.5" hidden="1" customHeight="1" x14ac:dyDescent="0.25">
      <c r="B191" s="265"/>
      <c r="C191" s="92">
        <v>45</v>
      </c>
      <c r="D191" s="351"/>
      <c r="E191" s="351"/>
      <c r="F191" s="351"/>
      <c r="G191" s="351"/>
      <c r="H191" s="351"/>
      <c r="I191" s="327"/>
      <c r="J191" s="327"/>
      <c r="K191" s="327"/>
      <c r="L191" s="327"/>
      <c r="M191" s="327"/>
      <c r="N191" s="327"/>
      <c r="O191" s="327"/>
      <c r="P191" s="327"/>
      <c r="Q191" s="327"/>
      <c r="R191" s="328"/>
      <c r="S191" s="329"/>
      <c r="T191" s="330"/>
      <c r="U191" s="330"/>
      <c r="V191" s="330"/>
      <c r="W191" s="331" t="str">
        <f t="shared" si="18"/>
        <v/>
      </c>
      <c r="X191" s="332"/>
      <c r="Y191" s="340"/>
      <c r="Z191" s="341"/>
      <c r="AA191" s="341"/>
      <c r="AB191" s="331" t="str">
        <f t="shared" si="19"/>
        <v/>
      </c>
      <c r="AC191" s="332"/>
      <c r="AD191" s="346" t="str">
        <f t="shared" si="20"/>
        <v/>
      </c>
      <c r="AE191" s="347"/>
      <c r="AF191" s="347"/>
      <c r="AG191" s="348" t="str">
        <f t="shared" si="15"/>
        <v/>
      </c>
      <c r="AH191" s="349"/>
      <c r="AI191" s="294"/>
      <c r="AJ191" s="295"/>
      <c r="AK191" s="295"/>
      <c r="AL191" s="295"/>
      <c r="AM191" s="296" t="str">
        <f t="shared" si="16"/>
        <v/>
      </c>
      <c r="AN191" s="296"/>
      <c r="AO191" s="295" t="str">
        <f t="shared" si="21"/>
        <v/>
      </c>
      <c r="AP191" s="295"/>
      <c r="AQ191" s="295"/>
      <c r="AR191" s="295"/>
      <c r="AS191" s="265"/>
      <c r="AT191" s="128"/>
      <c r="AU191" s="127"/>
      <c r="AV191" s="73" t="e">
        <f t="shared" si="17"/>
        <v>#N/A</v>
      </c>
      <c r="AW191" s="127" t="str">
        <f t="shared" si="22"/>
        <v>NON-ENERGY</v>
      </c>
      <c r="AX191" s="73" t="str">
        <f>IF(OR(I191="Water",I191=" Sewage"),VLOOKUP(AV191,'Discounts II'!$B$5:$E$25,4),IF(OR(I191="Other",I191=" Demand"),VLOOKUP(AV191,'Discounts II'!$B$5:$E$25,2),"NOT OTHER"))</f>
        <v>NOT OTHER</v>
      </c>
      <c r="AY191" s="77" t="e">
        <f>IF($G$11=1,VLOOKUP(AV191,'Discounts I'!$B$10:$H$30,AW191),IF($G$11=2,VLOOKUP(AV191,'Discounts I'!$B$38:$H$58,AW191),IF($G$11=3,VLOOKUP(AV191,'Discounts I'!$B$66:$H$86,AW191),IF($G$11=4,VLOOKUP(AV191,'Discounts I'!$B$94:$H$114,AW191),IF($G$11=5,VLOOKUP(AV191,'Discounts I'!$B$122:$H$142,AW191))))))</f>
        <v>#N/A</v>
      </c>
      <c r="AZ191" s="129"/>
      <c r="BA191" s="129" t="e">
        <f>VLOOKUP(I191,Tables!$G$41:$H$50,2,FALSE)</f>
        <v>#N/A</v>
      </c>
      <c r="BB191" s="129" t="e">
        <f>VLOOKUP(I191,Tables!$G$52:$H$61,2,FALSE)</f>
        <v>#N/A</v>
      </c>
      <c r="BC191" s="129" t="e">
        <f>VLOOKUP(I191,Tables!$G$66:$H$76,2,FALSE)</f>
        <v>#N/A</v>
      </c>
    </row>
    <row r="192" spans="2:55" s="126" customFormat="1" ht="16.5" hidden="1" customHeight="1" x14ac:dyDescent="0.25">
      <c r="B192" s="265"/>
      <c r="C192" s="92">
        <v>46</v>
      </c>
      <c r="D192" s="351"/>
      <c r="E192" s="351"/>
      <c r="F192" s="351"/>
      <c r="G192" s="351"/>
      <c r="H192" s="351"/>
      <c r="I192" s="327"/>
      <c r="J192" s="327"/>
      <c r="K192" s="327"/>
      <c r="L192" s="327"/>
      <c r="M192" s="327"/>
      <c r="N192" s="327"/>
      <c r="O192" s="327"/>
      <c r="P192" s="327"/>
      <c r="Q192" s="327"/>
      <c r="R192" s="328"/>
      <c r="S192" s="329"/>
      <c r="T192" s="330"/>
      <c r="U192" s="330"/>
      <c r="V192" s="330"/>
      <c r="W192" s="331" t="str">
        <f t="shared" si="18"/>
        <v/>
      </c>
      <c r="X192" s="332"/>
      <c r="Y192" s="340"/>
      <c r="Z192" s="341"/>
      <c r="AA192" s="341"/>
      <c r="AB192" s="331" t="str">
        <f t="shared" si="19"/>
        <v/>
      </c>
      <c r="AC192" s="332"/>
      <c r="AD192" s="346" t="str">
        <f t="shared" si="20"/>
        <v/>
      </c>
      <c r="AE192" s="347"/>
      <c r="AF192" s="347"/>
      <c r="AG192" s="348" t="str">
        <f t="shared" si="15"/>
        <v/>
      </c>
      <c r="AH192" s="349"/>
      <c r="AI192" s="294"/>
      <c r="AJ192" s="295"/>
      <c r="AK192" s="295"/>
      <c r="AL192" s="295"/>
      <c r="AM192" s="296" t="str">
        <f t="shared" si="16"/>
        <v/>
      </c>
      <c r="AN192" s="296"/>
      <c r="AO192" s="295" t="str">
        <f t="shared" si="21"/>
        <v/>
      </c>
      <c r="AP192" s="295"/>
      <c r="AQ192" s="295"/>
      <c r="AR192" s="295"/>
      <c r="AS192" s="265"/>
      <c r="AT192" s="128"/>
      <c r="AU192" s="127"/>
      <c r="AV192" s="73" t="e">
        <f t="shared" si="17"/>
        <v>#N/A</v>
      </c>
      <c r="AW192" s="127" t="str">
        <f t="shared" si="22"/>
        <v>NON-ENERGY</v>
      </c>
      <c r="AX192" s="73" t="str">
        <f>IF(OR(I192="Water",I192=" Sewage"),VLOOKUP(AV192,'Discounts II'!$B$5:$E$25,4),IF(OR(I192="Other",I192=" Demand"),VLOOKUP(AV192,'Discounts II'!$B$5:$E$25,2),"NOT OTHER"))</f>
        <v>NOT OTHER</v>
      </c>
      <c r="AY192" s="77" t="e">
        <f>IF($G$11=1,VLOOKUP(AV192,'Discounts I'!$B$10:$H$30,AW192),IF($G$11=2,VLOOKUP(AV192,'Discounts I'!$B$38:$H$58,AW192),IF($G$11=3,VLOOKUP(AV192,'Discounts I'!$B$66:$H$86,AW192),IF($G$11=4,VLOOKUP(AV192,'Discounts I'!$B$94:$H$114,AW192),IF($G$11=5,VLOOKUP(AV192,'Discounts I'!$B$122:$H$142,AW192))))))</f>
        <v>#N/A</v>
      </c>
      <c r="AZ192" s="129"/>
      <c r="BA192" s="129" t="e">
        <f>VLOOKUP(I192,Tables!$G$41:$H$50,2,FALSE)</f>
        <v>#N/A</v>
      </c>
      <c r="BB192" s="129" t="e">
        <f>VLOOKUP(I192,Tables!$G$52:$H$61,2,FALSE)</f>
        <v>#N/A</v>
      </c>
      <c r="BC192" s="129" t="e">
        <f>VLOOKUP(I192,Tables!$G$66:$H$76,2,FALSE)</f>
        <v>#N/A</v>
      </c>
    </row>
    <row r="193" spans="2:55" s="126" customFormat="1" ht="16.5" hidden="1" customHeight="1" x14ac:dyDescent="0.25">
      <c r="B193" s="265"/>
      <c r="C193" s="92">
        <v>47</v>
      </c>
      <c r="D193" s="351"/>
      <c r="E193" s="351"/>
      <c r="F193" s="351"/>
      <c r="G193" s="351"/>
      <c r="H193" s="351"/>
      <c r="I193" s="327"/>
      <c r="J193" s="327"/>
      <c r="K193" s="327"/>
      <c r="L193" s="327"/>
      <c r="M193" s="327"/>
      <c r="N193" s="327"/>
      <c r="O193" s="327"/>
      <c r="P193" s="327"/>
      <c r="Q193" s="327"/>
      <c r="R193" s="328"/>
      <c r="S193" s="329"/>
      <c r="T193" s="330"/>
      <c r="U193" s="330"/>
      <c r="V193" s="330"/>
      <c r="W193" s="331" t="str">
        <f t="shared" si="18"/>
        <v/>
      </c>
      <c r="X193" s="332"/>
      <c r="Y193" s="340"/>
      <c r="Z193" s="341"/>
      <c r="AA193" s="341"/>
      <c r="AB193" s="331" t="str">
        <f t="shared" si="19"/>
        <v/>
      </c>
      <c r="AC193" s="332"/>
      <c r="AD193" s="346" t="str">
        <f t="shared" si="20"/>
        <v/>
      </c>
      <c r="AE193" s="347"/>
      <c r="AF193" s="347"/>
      <c r="AG193" s="348" t="str">
        <f t="shared" si="15"/>
        <v/>
      </c>
      <c r="AH193" s="349"/>
      <c r="AI193" s="294"/>
      <c r="AJ193" s="295"/>
      <c r="AK193" s="295"/>
      <c r="AL193" s="295"/>
      <c r="AM193" s="296" t="str">
        <f t="shared" si="16"/>
        <v/>
      </c>
      <c r="AN193" s="296"/>
      <c r="AO193" s="295" t="str">
        <f t="shared" si="21"/>
        <v/>
      </c>
      <c r="AP193" s="295"/>
      <c r="AQ193" s="295"/>
      <c r="AR193" s="295"/>
      <c r="AS193" s="265"/>
      <c r="AT193" s="128"/>
      <c r="AU193" s="127"/>
      <c r="AV193" s="73" t="e">
        <f t="shared" si="17"/>
        <v>#N/A</v>
      </c>
      <c r="AW193" s="127" t="str">
        <f t="shared" si="22"/>
        <v>NON-ENERGY</v>
      </c>
      <c r="AX193" s="73" t="str">
        <f>IF(OR(I193="Water",I193=" Sewage"),VLOOKUP(AV193,'Discounts II'!$B$5:$E$25,4),IF(OR(I193="Other",I193=" Demand"),VLOOKUP(AV193,'Discounts II'!$B$5:$E$25,2),"NOT OTHER"))</f>
        <v>NOT OTHER</v>
      </c>
      <c r="AY193" s="77" t="e">
        <f>IF($G$11=1,VLOOKUP(AV193,'Discounts I'!$B$10:$H$30,AW193),IF($G$11=2,VLOOKUP(AV193,'Discounts I'!$B$38:$H$58,AW193),IF($G$11=3,VLOOKUP(AV193,'Discounts I'!$B$66:$H$86,AW193),IF($G$11=4,VLOOKUP(AV193,'Discounts I'!$B$94:$H$114,AW193),IF($G$11=5,VLOOKUP(AV193,'Discounts I'!$B$122:$H$142,AW193))))))</f>
        <v>#N/A</v>
      </c>
      <c r="AZ193" s="129"/>
      <c r="BA193" s="129" t="e">
        <f>VLOOKUP(I193,Tables!$G$41:$H$50,2,FALSE)</f>
        <v>#N/A</v>
      </c>
      <c r="BB193" s="129" t="e">
        <f>VLOOKUP(I193,Tables!$G$52:$H$61,2,FALSE)</f>
        <v>#N/A</v>
      </c>
      <c r="BC193" s="129" t="e">
        <f>VLOOKUP(I193,Tables!$G$66:$H$76,2,FALSE)</f>
        <v>#N/A</v>
      </c>
    </row>
    <row r="194" spans="2:55" s="126" customFormat="1" ht="16.5" hidden="1" customHeight="1" x14ac:dyDescent="0.25">
      <c r="B194" s="265"/>
      <c r="C194" s="92">
        <v>48</v>
      </c>
      <c r="D194" s="351"/>
      <c r="E194" s="351"/>
      <c r="F194" s="351"/>
      <c r="G194" s="351"/>
      <c r="H194" s="351"/>
      <c r="I194" s="327"/>
      <c r="J194" s="327"/>
      <c r="K194" s="327"/>
      <c r="L194" s="327"/>
      <c r="M194" s="327"/>
      <c r="N194" s="327"/>
      <c r="O194" s="327"/>
      <c r="P194" s="327"/>
      <c r="Q194" s="327"/>
      <c r="R194" s="328"/>
      <c r="S194" s="329"/>
      <c r="T194" s="330"/>
      <c r="U194" s="330"/>
      <c r="V194" s="330"/>
      <c r="W194" s="331" t="str">
        <f t="shared" si="18"/>
        <v/>
      </c>
      <c r="X194" s="332"/>
      <c r="Y194" s="340"/>
      <c r="Z194" s="341"/>
      <c r="AA194" s="341"/>
      <c r="AB194" s="331" t="str">
        <f t="shared" si="19"/>
        <v/>
      </c>
      <c r="AC194" s="332"/>
      <c r="AD194" s="346" t="str">
        <f t="shared" si="20"/>
        <v/>
      </c>
      <c r="AE194" s="347"/>
      <c r="AF194" s="347"/>
      <c r="AG194" s="348" t="str">
        <f t="shared" si="15"/>
        <v/>
      </c>
      <c r="AH194" s="349"/>
      <c r="AI194" s="294"/>
      <c r="AJ194" s="295"/>
      <c r="AK194" s="295"/>
      <c r="AL194" s="295"/>
      <c r="AM194" s="296" t="str">
        <f t="shared" si="16"/>
        <v/>
      </c>
      <c r="AN194" s="296"/>
      <c r="AO194" s="295" t="str">
        <f t="shared" si="21"/>
        <v/>
      </c>
      <c r="AP194" s="295"/>
      <c r="AQ194" s="295"/>
      <c r="AR194" s="295"/>
      <c r="AS194" s="265"/>
      <c r="AT194" s="128"/>
      <c r="AU194" s="127"/>
      <c r="AV194" s="73" t="e">
        <f t="shared" si="17"/>
        <v>#N/A</v>
      </c>
      <c r="AW194" s="127" t="str">
        <f t="shared" si="22"/>
        <v>NON-ENERGY</v>
      </c>
      <c r="AX194" s="73" t="str">
        <f>IF(OR(I194="Water",I194=" Sewage"),VLOOKUP(AV194,'Discounts II'!$B$5:$E$25,4),IF(OR(I194="Other",I194=" Demand"),VLOOKUP(AV194,'Discounts II'!$B$5:$E$25,2),"NOT OTHER"))</f>
        <v>NOT OTHER</v>
      </c>
      <c r="AY194" s="77" t="e">
        <f>IF($G$11=1,VLOOKUP(AV194,'Discounts I'!$B$10:$H$30,AW194),IF($G$11=2,VLOOKUP(AV194,'Discounts I'!$B$38:$H$58,AW194),IF($G$11=3,VLOOKUP(AV194,'Discounts I'!$B$66:$H$86,AW194),IF($G$11=4,VLOOKUP(AV194,'Discounts I'!$B$94:$H$114,AW194),IF($G$11=5,VLOOKUP(AV194,'Discounts I'!$B$122:$H$142,AW194))))))</f>
        <v>#N/A</v>
      </c>
      <c r="AZ194" s="129"/>
      <c r="BA194" s="129" t="e">
        <f>VLOOKUP(I194,Tables!$G$41:$H$50,2,FALSE)</f>
        <v>#N/A</v>
      </c>
      <c r="BB194" s="129" t="e">
        <f>VLOOKUP(I194,Tables!$G$52:$H$61,2,FALSE)</f>
        <v>#N/A</v>
      </c>
      <c r="BC194" s="129" t="e">
        <f>VLOOKUP(I194,Tables!$G$66:$H$76,2,FALSE)</f>
        <v>#N/A</v>
      </c>
    </row>
    <row r="195" spans="2:55" s="126" customFormat="1" ht="16.5" hidden="1" customHeight="1" x14ac:dyDescent="0.25">
      <c r="B195" s="265"/>
      <c r="C195" s="92">
        <v>49</v>
      </c>
      <c r="D195" s="351"/>
      <c r="E195" s="351"/>
      <c r="F195" s="351"/>
      <c r="G195" s="351"/>
      <c r="H195" s="351"/>
      <c r="I195" s="327"/>
      <c r="J195" s="327"/>
      <c r="K195" s="327"/>
      <c r="L195" s="327"/>
      <c r="M195" s="327"/>
      <c r="N195" s="327"/>
      <c r="O195" s="327"/>
      <c r="P195" s="327"/>
      <c r="Q195" s="327"/>
      <c r="R195" s="328"/>
      <c r="S195" s="329"/>
      <c r="T195" s="330"/>
      <c r="U195" s="330"/>
      <c r="V195" s="330"/>
      <c r="W195" s="331" t="str">
        <f t="shared" si="18"/>
        <v/>
      </c>
      <c r="X195" s="332"/>
      <c r="Y195" s="340"/>
      <c r="Z195" s="341"/>
      <c r="AA195" s="341"/>
      <c r="AB195" s="331" t="str">
        <f t="shared" si="19"/>
        <v/>
      </c>
      <c r="AC195" s="332"/>
      <c r="AD195" s="346" t="str">
        <f t="shared" si="20"/>
        <v/>
      </c>
      <c r="AE195" s="347"/>
      <c r="AF195" s="347"/>
      <c r="AG195" s="348" t="str">
        <f t="shared" si="15"/>
        <v/>
      </c>
      <c r="AH195" s="349"/>
      <c r="AI195" s="294"/>
      <c r="AJ195" s="295"/>
      <c r="AK195" s="295"/>
      <c r="AL195" s="295"/>
      <c r="AM195" s="296" t="str">
        <f t="shared" si="16"/>
        <v/>
      </c>
      <c r="AN195" s="296"/>
      <c r="AO195" s="295" t="str">
        <f t="shared" si="21"/>
        <v/>
      </c>
      <c r="AP195" s="295"/>
      <c r="AQ195" s="295"/>
      <c r="AR195" s="295"/>
      <c r="AS195" s="265"/>
      <c r="AT195" s="128"/>
      <c r="AU195" s="127"/>
      <c r="AV195" s="73" t="e">
        <f t="shared" si="17"/>
        <v>#N/A</v>
      </c>
      <c r="AW195" s="127" t="str">
        <f t="shared" si="22"/>
        <v>NON-ENERGY</v>
      </c>
      <c r="AX195" s="73" t="str">
        <f>IF(OR(I195="Water",I195=" Sewage"),VLOOKUP(AV195,'Discounts II'!$B$5:$E$25,4),IF(OR(I195="Other",I195=" Demand"),VLOOKUP(AV195,'Discounts II'!$B$5:$E$25,2),"NOT OTHER"))</f>
        <v>NOT OTHER</v>
      </c>
      <c r="AY195" s="77" t="e">
        <f>IF($G$11=1,VLOOKUP(AV195,'Discounts I'!$B$10:$H$30,AW195),IF($G$11=2,VLOOKUP(AV195,'Discounts I'!$B$38:$H$58,AW195),IF($G$11=3,VLOOKUP(AV195,'Discounts I'!$B$66:$H$86,AW195),IF($G$11=4,VLOOKUP(AV195,'Discounts I'!$B$94:$H$114,AW195),IF($G$11=5,VLOOKUP(AV195,'Discounts I'!$B$122:$H$142,AW195))))))</f>
        <v>#N/A</v>
      </c>
      <c r="AZ195" s="129"/>
      <c r="BA195" s="129" t="e">
        <f>VLOOKUP(I195,Tables!$G$41:$H$50,2,FALSE)</f>
        <v>#N/A</v>
      </c>
      <c r="BB195" s="129" t="e">
        <f>VLOOKUP(I195,Tables!$G$52:$H$61,2,FALSE)</f>
        <v>#N/A</v>
      </c>
      <c r="BC195" s="129" t="e">
        <f>VLOOKUP(I195,Tables!$G$66:$H$76,2,FALSE)</f>
        <v>#N/A</v>
      </c>
    </row>
    <row r="196" spans="2:55" s="126" customFormat="1" ht="16.5" hidden="1" customHeight="1" x14ac:dyDescent="0.25">
      <c r="B196" s="265"/>
      <c r="C196" s="92">
        <v>50</v>
      </c>
      <c r="D196" s="351"/>
      <c r="E196" s="351"/>
      <c r="F196" s="351"/>
      <c r="G196" s="351"/>
      <c r="H196" s="351"/>
      <c r="I196" s="327"/>
      <c r="J196" s="327"/>
      <c r="K196" s="327"/>
      <c r="L196" s="327"/>
      <c r="M196" s="327"/>
      <c r="N196" s="327"/>
      <c r="O196" s="327"/>
      <c r="P196" s="327"/>
      <c r="Q196" s="327"/>
      <c r="R196" s="328"/>
      <c r="S196" s="329"/>
      <c r="T196" s="330"/>
      <c r="U196" s="330"/>
      <c r="V196" s="330"/>
      <c r="W196" s="331" t="str">
        <f t="shared" si="18"/>
        <v/>
      </c>
      <c r="X196" s="332"/>
      <c r="Y196" s="340"/>
      <c r="Z196" s="341"/>
      <c r="AA196" s="341"/>
      <c r="AB196" s="331" t="str">
        <f t="shared" si="19"/>
        <v/>
      </c>
      <c r="AC196" s="332"/>
      <c r="AD196" s="346" t="str">
        <f t="shared" si="20"/>
        <v/>
      </c>
      <c r="AE196" s="347"/>
      <c r="AF196" s="347"/>
      <c r="AG196" s="348" t="str">
        <f t="shared" si="15"/>
        <v/>
      </c>
      <c r="AH196" s="349"/>
      <c r="AI196" s="294"/>
      <c r="AJ196" s="295"/>
      <c r="AK196" s="295"/>
      <c r="AL196" s="295"/>
      <c r="AM196" s="296" t="str">
        <f t="shared" si="16"/>
        <v/>
      </c>
      <c r="AN196" s="296"/>
      <c r="AO196" s="295" t="str">
        <f t="shared" si="21"/>
        <v/>
      </c>
      <c r="AP196" s="295"/>
      <c r="AQ196" s="295"/>
      <c r="AR196" s="295"/>
      <c r="AS196" s="265"/>
      <c r="AT196" s="128"/>
      <c r="AU196" s="127"/>
      <c r="AV196" s="73" t="e">
        <f t="shared" si="17"/>
        <v>#N/A</v>
      </c>
      <c r="AW196" s="127" t="str">
        <f t="shared" si="22"/>
        <v>NON-ENERGY</v>
      </c>
      <c r="AX196" s="73" t="str">
        <f>IF(OR(I196="Water",I196=" Sewage"),VLOOKUP(AV196,'Discounts II'!$B$5:$E$25,4),IF(OR(I196="Other",I196=" Demand"),VLOOKUP(AV196,'Discounts II'!$B$5:$E$25,2),"NOT OTHER"))</f>
        <v>NOT OTHER</v>
      </c>
      <c r="AY196" s="77" t="e">
        <f>IF($G$11=1,VLOOKUP(AV196,'Discounts I'!$B$10:$H$30,AW196),IF($G$11=2,VLOOKUP(AV196,'Discounts I'!$B$38:$H$58,AW196),IF($G$11=3,VLOOKUP(AV196,'Discounts I'!$B$66:$H$86,AW196),IF($G$11=4,VLOOKUP(AV196,'Discounts I'!$B$94:$H$114,AW196),IF($G$11=5,VLOOKUP(AV196,'Discounts I'!$B$122:$H$142,AW196))))))</f>
        <v>#N/A</v>
      </c>
      <c r="AZ196" s="129"/>
      <c r="BA196" s="129" t="e">
        <f>VLOOKUP(I196,Tables!$G$41:$H$50,2,FALSE)</f>
        <v>#N/A</v>
      </c>
      <c r="BB196" s="129" t="e">
        <f>VLOOKUP(I196,Tables!$G$52:$H$61,2,FALSE)</f>
        <v>#N/A</v>
      </c>
      <c r="BC196" s="129" t="e">
        <f>VLOOKUP(I196,Tables!$G$66:$H$76,2,FALSE)</f>
        <v>#N/A</v>
      </c>
    </row>
    <row r="197" spans="2:55" s="126" customFormat="1" ht="16.5" hidden="1" customHeight="1" x14ac:dyDescent="0.25">
      <c r="B197" s="265"/>
      <c r="C197" s="92">
        <v>51</v>
      </c>
      <c r="D197" s="351"/>
      <c r="E197" s="351"/>
      <c r="F197" s="351"/>
      <c r="G197" s="351"/>
      <c r="H197" s="351"/>
      <c r="I197" s="327"/>
      <c r="J197" s="327"/>
      <c r="K197" s="327"/>
      <c r="L197" s="327"/>
      <c r="M197" s="327"/>
      <c r="N197" s="327"/>
      <c r="O197" s="327"/>
      <c r="P197" s="327"/>
      <c r="Q197" s="327"/>
      <c r="R197" s="328"/>
      <c r="S197" s="329"/>
      <c r="T197" s="330"/>
      <c r="U197" s="330"/>
      <c r="V197" s="330"/>
      <c r="W197" s="331" t="str">
        <f t="shared" si="18"/>
        <v/>
      </c>
      <c r="X197" s="332"/>
      <c r="Y197" s="340"/>
      <c r="Z197" s="341"/>
      <c r="AA197" s="341"/>
      <c r="AB197" s="331" t="str">
        <f t="shared" si="19"/>
        <v/>
      </c>
      <c r="AC197" s="332"/>
      <c r="AD197" s="346" t="str">
        <f t="shared" si="20"/>
        <v/>
      </c>
      <c r="AE197" s="347"/>
      <c r="AF197" s="347"/>
      <c r="AG197" s="348" t="str">
        <f t="shared" si="15"/>
        <v/>
      </c>
      <c r="AH197" s="349"/>
      <c r="AI197" s="294"/>
      <c r="AJ197" s="295"/>
      <c r="AK197" s="295"/>
      <c r="AL197" s="295"/>
      <c r="AM197" s="296" t="str">
        <f t="shared" si="16"/>
        <v/>
      </c>
      <c r="AN197" s="296"/>
      <c r="AO197" s="295" t="str">
        <f t="shared" si="21"/>
        <v/>
      </c>
      <c r="AP197" s="295"/>
      <c r="AQ197" s="295"/>
      <c r="AR197" s="295"/>
      <c r="AS197" s="265"/>
      <c r="AT197" s="128"/>
      <c r="AU197" s="127"/>
      <c r="AV197" s="73" t="e">
        <f t="shared" si="17"/>
        <v>#N/A</v>
      </c>
      <c r="AW197" s="127" t="str">
        <f t="shared" si="22"/>
        <v>NON-ENERGY</v>
      </c>
      <c r="AX197" s="73" t="str">
        <f>IF(OR(I197="Water",I197=" Sewage"),VLOOKUP(AV197,'Discounts II'!$B$5:$E$25,4),IF(OR(I197="Other",I197=" Demand"),VLOOKUP(AV197,'Discounts II'!$B$5:$E$25,2),"NOT OTHER"))</f>
        <v>NOT OTHER</v>
      </c>
      <c r="AY197" s="77" t="e">
        <f>IF($G$11=1,VLOOKUP(AV197,'Discounts I'!$B$10:$H$30,AW197),IF($G$11=2,VLOOKUP(AV197,'Discounts I'!$B$38:$H$58,AW197),IF($G$11=3,VLOOKUP(AV197,'Discounts I'!$B$66:$H$86,AW197),IF($G$11=4,VLOOKUP(AV197,'Discounts I'!$B$94:$H$114,AW197),IF($G$11=5,VLOOKUP(AV197,'Discounts I'!$B$122:$H$142,AW197))))))</f>
        <v>#N/A</v>
      </c>
      <c r="AZ197" s="129"/>
      <c r="BA197" s="129" t="e">
        <f>VLOOKUP(I197,Tables!$G$41:$H$50,2,FALSE)</f>
        <v>#N/A</v>
      </c>
      <c r="BB197" s="129" t="e">
        <f>VLOOKUP(I197,Tables!$G$52:$H$61,2,FALSE)</f>
        <v>#N/A</v>
      </c>
      <c r="BC197" s="129" t="e">
        <f>VLOOKUP(I197,Tables!$G$66:$H$76,2,FALSE)</f>
        <v>#N/A</v>
      </c>
    </row>
    <row r="198" spans="2:55" s="126" customFormat="1" ht="16.5" hidden="1" customHeight="1" x14ac:dyDescent="0.25">
      <c r="B198" s="265"/>
      <c r="C198" s="92">
        <v>52</v>
      </c>
      <c r="D198" s="351"/>
      <c r="E198" s="351"/>
      <c r="F198" s="351"/>
      <c r="G198" s="351"/>
      <c r="H198" s="351"/>
      <c r="I198" s="327"/>
      <c r="J198" s="327"/>
      <c r="K198" s="327"/>
      <c r="L198" s="327"/>
      <c r="M198" s="327"/>
      <c r="N198" s="327"/>
      <c r="O198" s="327"/>
      <c r="P198" s="327"/>
      <c r="Q198" s="327"/>
      <c r="R198" s="328"/>
      <c r="S198" s="329"/>
      <c r="T198" s="330"/>
      <c r="U198" s="330"/>
      <c r="V198" s="330"/>
      <c r="W198" s="331" t="str">
        <f t="shared" si="18"/>
        <v/>
      </c>
      <c r="X198" s="332"/>
      <c r="Y198" s="340"/>
      <c r="Z198" s="341"/>
      <c r="AA198" s="341"/>
      <c r="AB198" s="331" t="str">
        <f t="shared" si="19"/>
        <v/>
      </c>
      <c r="AC198" s="332"/>
      <c r="AD198" s="346" t="str">
        <f t="shared" si="20"/>
        <v/>
      </c>
      <c r="AE198" s="347"/>
      <c r="AF198" s="347"/>
      <c r="AG198" s="348" t="str">
        <f t="shared" si="15"/>
        <v/>
      </c>
      <c r="AH198" s="349"/>
      <c r="AI198" s="294"/>
      <c r="AJ198" s="295"/>
      <c r="AK198" s="295"/>
      <c r="AL198" s="295"/>
      <c r="AM198" s="296" t="str">
        <f t="shared" si="16"/>
        <v/>
      </c>
      <c r="AN198" s="296"/>
      <c r="AO198" s="295" t="str">
        <f t="shared" si="21"/>
        <v/>
      </c>
      <c r="AP198" s="295"/>
      <c r="AQ198" s="295"/>
      <c r="AR198" s="295"/>
      <c r="AS198" s="265"/>
      <c r="AT198" s="128"/>
      <c r="AU198" s="127"/>
      <c r="AV198" s="73" t="e">
        <f t="shared" si="17"/>
        <v>#N/A</v>
      </c>
      <c r="AW198" s="127" t="str">
        <f t="shared" si="22"/>
        <v>NON-ENERGY</v>
      </c>
      <c r="AX198" s="73" t="str">
        <f>IF(OR(I198="Water",I198=" Sewage"),VLOOKUP(AV198,'Discounts II'!$B$5:$E$25,4),IF(OR(I198="Other",I198=" Demand"),VLOOKUP(AV198,'Discounts II'!$B$5:$E$25,2),"NOT OTHER"))</f>
        <v>NOT OTHER</v>
      </c>
      <c r="AY198" s="77" t="e">
        <f>IF($G$11=1,VLOOKUP(AV198,'Discounts I'!$B$10:$H$30,AW198),IF($G$11=2,VLOOKUP(AV198,'Discounts I'!$B$38:$H$58,AW198),IF($G$11=3,VLOOKUP(AV198,'Discounts I'!$B$66:$H$86,AW198),IF($G$11=4,VLOOKUP(AV198,'Discounts I'!$B$94:$H$114,AW198),IF($G$11=5,VLOOKUP(AV198,'Discounts I'!$B$122:$H$142,AW198))))))</f>
        <v>#N/A</v>
      </c>
      <c r="AZ198" s="129"/>
      <c r="BA198" s="129" t="e">
        <f>VLOOKUP(I198,Tables!$G$41:$H$50,2,FALSE)</f>
        <v>#N/A</v>
      </c>
      <c r="BB198" s="129" t="e">
        <f>VLOOKUP(I198,Tables!$G$52:$H$61,2,FALSE)</f>
        <v>#N/A</v>
      </c>
      <c r="BC198" s="129" t="e">
        <f>VLOOKUP(I198,Tables!$G$66:$H$76,2,FALSE)</f>
        <v>#N/A</v>
      </c>
    </row>
    <row r="199" spans="2:55" s="126" customFormat="1" ht="16.5" hidden="1" customHeight="1" x14ac:dyDescent="0.25">
      <c r="B199" s="265"/>
      <c r="C199" s="92">
        <v>53</v>
      </c>
      <c r="D199" s="351"/>
      <c r="E199" s="351"/>
      <c r="F199" s="351"/>
      <c r="G199" s="351"/>
      <c r="H199" s="351"/>
      <c r="I199" s="327"/>
      <c r="J199" s="327"/>
      <c r="K199" s="327"/>
      <c r="L199" s="327"/>
      <c r="M199" s="327"/>
      <c r="N199" s="327"/>
      <c r="O199" s="327"/>
      <c r="P199" s="327"/>
      <c r="Q199" s="327"/>
      <c r="R199" s="328"/>
      <c r="S199" s="329"/>
      <c r="T199" s="330"/>
      <c r="U199" s="330"/>
      <c r="V199" s="330"/>
      <c r="W199" s="331" t="str">
        <f t="shared" si="18"/>
        <v/>
      </c>
      <c r="X199" s="332"/>
      <c r="Y199" s="340"/>
      <c r="Z199" s="341"/>
      <c r="AA199" s="341"/>
      <c r="AB199" s="331" t="str">
        <f t="shared" si="19"/>
        <v/>
      </c>
      <c r="AC199" s="332"/>
      <c r="AD199" s="346" t="str">
        <f t="shared" si="20"/>
        <v/>
      </c>
      <c r="AE199" s="347"/>
      <c r="AF199" s="347"/>
      <c r="AG199" s="348" t="str">
        <f t="shared" si="15"/>
        <v/>
      </c>
      <c r="AH199" s="349"/>
      <c r="AI199" s="294"/>
      <c r="AJ199" s="295"/>
      <c r="AK199" s="295"/>
      <c r="AL199" s="295"/>
      <c r="AM199" s="296" t="str">
        <f t="shared" si="16"/>
        <v/>
      </c>
      <c r="AN199" s="296"/>
      <c r="AO199" s="295" t="str">
        <f t="shared" si="21"/>
        <v/>
      </c>
      <c r="AP199" s="295"/>
      <c r="AQ199" s="295"/>
      <c r="AR199" s="295"/>
      <c r="AS199" s="265"/>
      <c r="AT199" s="128"/>
      <c r="AU199" s="127"/>
      <c r="AV199" s="73" t="e">
        <f t="shared" si="17"/>
        <v>#N/A</v>
      </c>
      <c r="AW199" s="127" t="str">
        <f t="shared" si="22"/>
        <v>NON-ENERGY</v>
      </c>
      <c r="AX199" s="73" t="str">
        <f>IF(OR(I199="Water",I199=" Sewage"),VLOOKUP(AV199,'Discounts II'!$B$5:$E$25,4),IF(OR(I199="Other",I199=" Demand"),VLOOKUP(AV199,'Discounts II'!$B$5:$E$25,2),"NOT OTHER"))</f>
        <v>NOT OTHER</v>
      </c>
      <c r="AY199" s="77" t="e">
        <f>IF($G$11=1,VLOOKUP(AV199,'Discounts I'!$B$10:$H$30,AW199),IF($G$11=2,VLOOKUP(AV199,'Discounts I'!$B$38:$H$58,AW199),IF($G$11=3,VLOOKUP(AV199,'Discounts I'!$B$66:$H$86,AW199),IF($G$11=4,VLOOKUP(AV199,'Discounts I'!$B$94:$H$114,AW199),IF($G$11=5,VLOOKUP(AV199,'Discounts I'!$B$122:$H$142,AW199))))))</f>
        <v>#N/A</v>
      </c>
      <c r="AZ199" s="129"/>
      <c r="BA199" s="129" t="e">
        <f>VLOOKUP(I199,Tables!$G$41:$H$50,2,FALSE)</f>
        <v>#N/A</v>
      </c>
      <c r="BB199" s="129" t="e">
        <f>VLOOKUP(I199,Tables!$G$52:$H$61,2,FALSE)</f>
        <v>#N/A</v>
      </c>
      <c r="BC199" s="129" t="e">
        <f>VLOOKUP(I199,Tables!$G$66:$H$76,2,FALSE)</f>
        <v>#N/A</v>
      </c>
    </row>
    <row r="200" spans="2:55" s="126" customFormat="1" ht="16.5" hidden="1" customHeight="1" x14ac:dyDescent="0.25">
      <c r="B200" s="265"/>
      <c r="C200" s="92">
        <v>54</v>
      </c>
      <c r="D200" s="351"/>
      <c r="E200" s="351"/>
      <c r="F200" s="351"/>
      <c r="G200" s="351"/>
      <c r="H200" s="351"/>
      <c r="I200" s="327"/>
      <c r="J200" s="327"/>
      <c r="K200" s="327"/>
      <c r="L200" s="327"/>
      <c r="M200" s="327"/>
      <c r="N200" s="327"/>
      <c r="O200" s="327"/>
      <c r="P200" s="327"/>
      <c r="Q200" s="327"/>
      <c r="R200" s="328"/>
      <c r="S200" s="329"/>
      <c r="T200" s="330"/>
      <c r="U200" s="330"/>
      <c r="V200" s="330"/>
      <c r="W200" s="331" t="str">
        <f t="shared" si="18"/>
        <v/>
      </c>
      <c r="X200" s="332"/>
      <c r="Y200" s="340"/>
      <c r="Z200" s="341"/>
      <c r="AA200" s="341"/>
      <c r="AB200" s="331" t="str">
        <f t="shared" si="19"/>
        <v/>
      </c>
      <c r="AC200" s="332"/>
      <c r="AD200" s="346" t="str">
        <f t="shared" si="20"/>
        <v/>
      </c>
      <c r="AE200" s="347"/>
      <c r="AF200" s="347"/>
      <c r="AG200" s="348" t="str">
        <f t="shared" si="15"/>
        <v/>
      </c>
      <c r="AH200" s="349"/>
      <c r="AI200" s="294"/>
      <c r="AJ200" s="295"/>
      <c r="AK200" s="295"/>
      <c r="AL200" s="295"/>
      <c r="AM200" s="296" t="str">
        <f t="shared" si="16"/>
        <v/>
      </c>
      <c r="AN200" s="296"/>
      <c r="AO200" s="295" t="str">
        <f t="shared" si="21"/>
        <v/>
      </c>
      <c r="AP200" s="295"/>
      <c r="AQ200" s="295"/>
      <c r="AR200" s="295"/>
      <c r="AS200" s="265"/>
      <c r="AT200" s="128"/>
      <c r="AU200" s="127"/>
      <c r="AV200" s="73" t="e">
        <f t="shared" si="17"/>
        <v>#N/A</v>
      </c>
      <c r="AW200" s="127" t="str">
        <f t="shared" si="22"/>
        <v>NON-ENERGY</v>
      </c>
      <c r="AX200" s="73" t="str">
        <f>IF(OR(I200="Water",I200=" Sewage"),VLOOKUP(AV200,'Discounts II'!$B$5:$E$25,4),IF(OR(I200="Other",I200=" Demand"),VLOOKUP(AV200,'Discounts II'!$B$5:$E$25,2),"NOT OTHER"))</f>
        <v>NOT OTHER</v>
      </c>
      <c r="AY200" s="77" t="e">
        <f>IF($G$11=1,VLOOKUP(AV200,'Discounts I'!$B$10:$H$30,AW200),IF($G$11=2,VLOOKUP(AV200,'Discounts I'!$B$38:$H$58,AW200),IF($G$11=3,VLOOKUP(AV200,'Discounts I'!$B$66:$H$86,AW200),IF($G$11=4,VLOOKUP(AV200,'Discounts I'!$B$94:$H$114,AW200),IF($G$11=5,VLOOKUP(AV200,'Discounts I'!$B$122:$H$142,AW200))))))</f>
        <v>#N/A</v>
      </c>
      <c r="AZ200" s="129"/>
      <c r="BA200" s="129" t="e">
        <f>VLOOKUP(I200,Tables!$G$41:$H$50,2,FALSE)</f>
        <v>#N/A</v>
      </c>
      <c r="BB200" s="129" t="e">
        <f>VLOOKUP(I200,Tables!$G$52:$H$61,2,FALSE)</f>
        <v>#N/A</v>
      </c>
      <c r="BC200" s="129" t="e">
        <f>VLOOKUP(I200,Tables!$G$66:$H$76,2,FALSE)</f>
        <v>#N/A</v>
      </c>
    </row>
    <row r="201" spans="2:55" s="126" customFormat="1" ht="16.5" hidden="1" customHeight="1" x14ac:dyDescent="0.25">
      <c r="B201" s="265"/>
      <c r="C201" s="92">
        <v>55</v>
      </c>
      <c r="D201" s="351"/>
      <c r="E201" s="351"/>
      <c r="F201" s="351"/>
      <c r="G201" s="351"/>
      <c r="H201" s="351"/>
      <c r="I201" s="327"/>
      <c r="J201" s="327"/>
      <c r="K201" s="327"/>
      <c r="L201" s="327"/>
      <c r="M201" s="327"/>
      <c r="N201" s="327"/>
      <c r="O201" s="327"/>
      <c r="P201" s="327"/>
      <c r="Q201" s="327"/>
      <c r="R201" s="328"/>
      <c r="S201" s="329"/>
      <c r="T201" s="330"/>
      <c r="U201" s="330"/>
      <c r="V201" s="330"/>
      <c r="W201" s="331" t="str">
        <f t="shared" si="18"/>
        <v/>
      </c>
      <c r="X201" s="332"/>
      <c r="Y201" s="340"/>
      <c r="Z201" s="341"/>
      <c r="AA201" s="341"/>
      <c r="AB201" s="331" t="str">
        <f t="shared" si="19"/>
        <v/>
      </c>
      <c r="AC201" s="332"/>
      <c r="AD201" s="346" t="str">
        <f t="shared" si="20"/>
        <v/>
      </c>
      <c r="AE201" s="347"/>
      <c r="AF201" s="347"/>
      <c r="AG201" s="348" t="str">
        <f t="shared" si="15"/>
        <v/>
      </c>
      <c r="AH201" s="349"/>
      <c r="AI201" s="294"/>
      <c r="AJ201" s="295"/>
      <c r="AK201" s="295"/>
      <c r="AL201" s="295"/>
      <c r="AM201" s="296" t="str">
        <f t="shared" si="16"/>
        <v/>
      </c>
      <c r="AN201" s="296"/>
      <c r="AO201" s="295" t="str">
        <f t="shared" si="21"/>
        <v/>
      </c>
      <c r="AP201" s="295"/>
      <c r="AQ201" s="295"/>
      <c r="AR201" s="295"/>
      <c r="AS201" s="265"/>
      <c r="AT201" s="128"/>
      <c r="AU201" s="127"/>
      <c r="AV201" s="73" t="e">
        <f t="shared" si="17"/>
        <v>#N/A</v>
      </c>
      <c r="AW201" s="127" t="str">
        <f t="shared" si="22"/>
        <v>NON-ENERGY</v>
      </c>
      <c r="AX201" s="73" t="str">
        <f>IF(OR(I201="Water",I201=" Sewage"),VLOOKUP(AV201,'Discounts II'!$B$5:$E$25,4),IF(OR(I201="Other",I201=" Demand"),VLOOKUP(AV201,'Discounts II'!$B$5:$E$25,2),"NOT OTHER"))</f>
        <v>NOT OTHER</v>
      </c>
      <c r="AY201" s="77" t="e">
        <f>IF($G$11=1,VLOOKUP(AV201,'Discounts I'!$B$10:$H$30,AW201),IF($G$11=2,VLOOKUP(AV201,'Discounts I'!$B$38:$H$58,AW201),IF($G$11=3,VLOOKUP(AV201,'Discounts I'!$B$66:$H$86,AW201),IF($G$11=4,VLOOKUP(AV201,'Discounts I'!$B$94:$H$114,AW201),IF($G$11=5,VLOOKUP(AV201,'Discounts I'!$B$122:$H$142,AW201))))))</f>
        <v>#N/A</v>
      </c>
      <c r="AZ201" s="129"/>
      <c r="BA201" s="129" t="e">
        <f>VLOOKUP(I201,Tables!$G$41:$H$50,2,FALSE)</f>
        <v>#N/A</v>
      </c>
      <c r="BB201" s="129" t="e">
        <f>VLOOKUP(I201,Tables!$G$52:$H$61,2,FALSE)</f>
        <v>#N/A</v>
      </c>
      <c r="BC201" s="129" t="e">
        <f>VLOOKUP(I201,Tables!$G$66:$H$76,2,FALSE)</f>
        <v>#N/A</v>
      </c>
    </row>
    <row r="202" spans="2:55" s="126" customFormat="1" ht="16.5" hidden="1" customHeight="1" x14ac:dyDescent="0.25">
      <c r="B202" s="265"/>
      <c r="C202" s="92">
        <v>56</v>
      </c>
      <c r="D202" s="351"/>
      <c r="E202" s="351"/>
      <c r="F202" s="351"/>
      <c r="G202" s="351"/>
      <c r="H202" s="351"/>
      <c r="I202" s="327"/>
      <c r="J202" s="327"/>
      <c r="K202" s="327"/>
      <c r="L202" s="327"/>
      <c r="M202" s="327"/>
      <c r="N202" s="327"/>
      <c r="O202" s="327"/>
      <c r="P202" s="327"/>
      <c r="Q202" s="327"/>
      <c r="R202" s="328"/>
      <c r="S202" s="329"/>
      <c r="T202" s="330"/>
      <c r="U202" s="330"/>
      <c r="V202" s="330"/>
      <c r="W202" s="331" t="str">
        <f t="shared" si="18"/>
        <v/>
      </c>
      <c r="X202" s="332"/>
      <c r="Y202" s="340"/>
      <c r="Z202" s="341"/>
      <c r="AA202" s="341"/>
      <c r="AB202" s="331" t="str">
        <f t="shared" si="19"/>
        <v/>
      </c>
      <c r="AC202" s="332"/>
      <c r="AD202" s="346" t="str">
        <f t="shared" si="20"/>
        <v/>
      </c>
      <c r="AE202" s="347"/>
      <c r="AF202" s="347"/>
      <c r="AG202" s="348" t="str">
        <f t="shared" si="15"/>
        <v/>
      </c>
      <c r="AH202" s="349"/>
      <c r="AI202" s="294"/>
      <c r="AJ202" s="295"/>
      <c r="AK202" s="295"/>
      <c r="AL202" s="295"/>
      <c r="AM202" s="296" t="str">
        <f t="shared" si="16"/>
        <v/>
      </c>
      <c r="AN202" s="296"/>
      <c r="AO202" s="295" t="str">
        <f t="shared" si="21"/>
        <v/>
      </c>
      <c r="AP202" s="295"/>
      <c r="AQ202" s="295"/>
      <c r="AR202" s="295"/>
      <c r="AS202" s="265"/>
      <c r="AT202" s="128"/>
      <c r="AU202" s="127"/>
      <c r="AV202" s="73" t="e">
        <f t="shared" si="17"/>
        <v>#N/A</v>
      </c>
      <c r="AW202" s="127" t="str">
        <f t="shared" si="22"/>
        <v>NON-ENERGY</v>
      </c>
      <c r="AX202" s="73" t="str">
        <f>IF(OR(I202="Water",I202=" Sewage"),VLOOKUP(AV202,'Discounts II'!$B$5:$E$25,4),IF(OR(I202="Other",I202=" Demand"),VLOOKUP(AV202,'Discounts II'!$B$5:$E$25,2),"NOT OTHER"))</f>
        <v>NOT OTHER</v>
      </c>
      <c r="AY202" s="77" t="e">
        <f>IF($G$11=1,VLOOKUP(AV202,'Discounts I'!$B$10:$H$30,AW202),IF($G$11=2,VLOOKUP(AV202,'Discounts I'!$B$38:$H$58,AW202),IF($G$11=3,VLOOKUP(AV202,'Discounts I'!$B$66:$H$86,AW202),IF($G$11=4,VLOOKUP(AV202,'Discounts I'!$B$94:$H$114,AW202),IF($G$11=5,VLOOKUP(AV202,'Discounts I'!$B$122:$H$142,AW202))))))</f>
        <v>#N/A</v>
      </c>
      <c r="AZ202" s="129"/>
      <c r="BA202" s="129" t="e">
        <f>VLOOKUP(I202,Tables!$G$41:$H$50,2,FALSE)</f>
        <v>#N/A</v>
      </c>
      <c r="BB202" s="129" t="e">
        <f>VLOOKUP(I202,Tables!$G$52:$H$61,2,FALSE)</f>
        <v>#N/A</v>
      </c>
      <c r="BC202" s="129" t="e">
        <f>VLOOKUP(I202,Tables!$G$66:$H$76,2,FALSE)</f>
        <v>#N/A</v>
      </c>
    </row>
    <row r="203" spans="2:55" s="126" customFormat="1" ht="16.5" hidden="1" customHeight="1" x14ac:dyDescent="0.25">
      <c r="B203" s="265"/>
      <c r="C203" s="92">
        <v>57</v>
      </c>
      <c r="D203" s="351"/>
      <c r="E203" s="351"/>
      <c r="F203" s="351"/>
      <c r="G203" s="351"/>
      <c r="H203" s="351"/>
      <c r="I203" s="327"/>
      <c r="J203" s="327"/>
      <c r="K203" s="327"/>
      <c r="L203" s="327"/>
      <c r="M203" s="327"/>
      <c r="N203" s="327"/>
      <c r="O203" s="327"/>
      <c r="P203" s="327"/>
      <c r="Q203" s="327"/>
      <c r="R203" s="328"/>
      <c r="S203" s="329"/>
      <c r="T203" s="330"/>
      <c r="U203" s="330"/>
      <c r="V203" s="330"/>
      <c r="W203" s="331" t="str">
        <f t="shared" si="18"/>
        <v/>
      </c>
      <c r="X203" s="332"/>
      <c r="Y203" s="340"/>
      <c r="Z203" s="341"/>
      <c r="AA203" s="341"/>
      <c r="AB203" s="331" t="str">
        <f t="shared" si="19"/>
        <v/>
      </c>
      <c r="AC203" s="332"/>
      <c r="AD203" s="346" t="str">
        <f t="shared" si="20"/>
        <v/>
      </c>
      <c r="AE203" s="347"/>
      <c r="AF203" s="347"/>
      <c r="AG203" s="348" t="str">
        <f t="shared" si="15"/>
        <v/>
      </c>
      <c r="AH203" s="349"/>
      <c r="AI203" s="294"/>
      <c r="AJ203" s="295"/>
      <c r="AK203" s="295"/>
      <c r="AL203" s="295"/>
      <c r="AM203" s="296" t="str">
        <f t="shared" si="16"/>
        <v/>
      </c>
      <c r="AN203" s="296"/>
      <c r="AO203" s="295" t="str">
        <f t="shared" si="21"/>
        <v/>
      </c>
      <c r="AP203" s="295"/>
      <c r="AQ203" s="295"/>
      <c r="AR203" s="295"/>
      <c r="AS203" s="265"/>
      <c r="AT203" s="128"/>
      <c r="AU203" s="127"/>
      <c r="AV203" s="73" t="e">
        <f t="shared" si="17"/>
        <v>#N/A</v>
      </c>
      <c r="AW203" s="127" t="str">
        <f t="shared" si="22"/>
        <v>NON-ENERGY</v>
      </c>
      <c r="AX203" s="73" t="str">
        <f>IF(OR(I203="Water",I203=" Sewage"),VLOOKUP(AV203,'Discounts II'!$B$5:$E$25,4),IF(OR(I203="Other",I203=" Demand"),VLOOKUP(AV203,'Discounts II'!$B$5:$E$25,2),"NOT OTHER"))</f>
        <v>NOT OTHER</v>
      </c>
      <c r="AY203" s="77" t="e">
        <f>IF($G$11=1,VLOOKUP(AV203,'Discounts I'!$B$10:$H$30,AW203),IF($G$11=2,VLOOKUP(AV203,'Discounts I'!$B$38:$H$58,AW203),IF($G$11=3,VLOOKUP(AV203,'Discounts I'!$B$66:$H$86,AW203),IF($G$11=4,VLOOKUP(AV203,'Discounts I'!$B$94:$H$114,AW203),IF($G$11=5,VLOOKUP(AV203,'Discounts I'!$B$122:$H$142,AW203))))))</f>
        <v>#N/A</v>
      </c>
      <c r="AZ203" s="129"/>
      <c r="BA203" s="129" t="e">
        <f>VLOOKUP(I203,Tables!$G$41:$H$50,2,FALSE)</f>
        <v>#N/A</v>
      </c>
      <c r="BB203" s="129" t="e">
        <f>VLOOKUP(I203,Tables!$G$52:$H$61,2,FALSE)</f>
        <v>#N/A</v>
      </c>
      <c r="BC203" s="129" t="e">
        <f>VLOOKUP(I203,Tables!$G$66:$H$76,2,FALSE)</f>
        <v>#N/A</v>
      </c>
    </row>
    <row r="204" spans="2:55" s="126" customFormat="1" ht="16.5" hidden="1" customHeight="1" x14ac:dyDescent="0.25">
      <c r="B204" s="265"/>
      <c r="C204" s="92">
        <v>58</v>
      </c>
      <c r="D204" s="351"/>
      <c r="E204" s="351"/>
      <c r="F204" s="351"/>
      <c r="G204" s="351"/>
      <c r="H204" s="351"/>
      <c r="I204" s="327"/>
      <c r="J204" s="327"/>
      <c r="K204" s="327"/>
      <c r="L204" s="327"/>
      <c r="M204" s="327"/>
      <c r="N204" s="327"/>
      <c r="O204" s="327"/>
      <c r="P204" s="327"/>
      <c r="Q204" s="327"/>
      <c r="R204" s="328"/>
      <c r="S204" s="329"/>
      <c r="T204" s="330"/>
      <c r="U204" s="330"/>
      <c r="V204" s="330"/>
      <c r="W204" s="331" t="str">
        <f t="shared" si="18"/>
        <v/>
      </c>
      <c r="X204" s="332"/>
      <c r="Y204" s="340"/>
      <c r="Z204" s="341"/>
      <c r="AA204" s="341"/>
      <c r="AB204" s="331" t="str">
        <f t="shared" si="19"/>
        <v/>
      </c>
      <c r="AC204" s="332"/>
      <c r="AD204" s="346" t="str">
        <f t="shared" si="20"/>
        <v/>
      </c>
      <c r="AE204" s="347"/>
      <c r="AF204" s="347"/>
      <c r="AG204" s="348" t="str">
        <f t="shared" si="15"/>
        <v/>
      </c>
      <c r="AH204" s="349"/>
      <c r="AI204" s="294"/>
      <c r="AJ204" s="295"/>
      <c r="AK204" s="295"/>
      <c r="AL204" s="295"/>
      <c r="AM204" s="296" t="str">
        <f t="shared" si="16"/>
        <v/>
      </c>
      <c r="AN204" s="296"/>
      <c r="AO204" s="295" t="str">
        <f t="shared" si="21"/>
        <v/>
      </c>
      <c r="AP204" s="295"/>
      <c r="AQ204" s="295"/>
      <c r="AR204" s="295"/>
      <c r="AS204" s="265"/>
      <c r="AT204" s="128"/>
      <c r="AU204" s="127"/>
      <c r="AV204" s="73" t="e">
        <f t="shared" si="17"/>
        <v>#N/A</v>
      </c>
      <c r="AW204" s="127" t="str">
        <f t="shared" si="22"/>
        <v>NON-ENERGY</v>
      </c>
      <c r="AX204" s="73" t="str">
        <f>IF(OR(I204="Water",I204=" Sewage"),VLOOKUP(AV204,'Discounts II'!$B$5:$E$25,4),IF(OR(I204="Other",I204=" Demand"),VLOOKUP(AV204,'Discounts II'!$B$5:$E$25,2),"NOT OTHER"))</f>
        <v>NOT OTHER</v>
      </c>
      <c r="AY204" s="77" t="e">
        <f>IF($G$11=1,VLOOKUP(AV204,'Discounts I'!$B$10:$H$30,AW204),IF($G$11=2,VLOOKUP(AV204,'Discounts I'!$B$38:$H$58,AW204),IF($G$11=3,VLOOKUP(AV204,'Discounts I'!$B$66:$H$86,AW204),IF($G$11=4,VLOOKUP(AV204,'Discounts I'!$B$94:$H$114,AW204),IF($G$11=5,VLOOKUP(AV204,'Discounts I'!$B$122:$H$142,AW204))))))</f>
        <v>#N/A</v>
      </c>
      <c r="AZ204" s="129"/>
      <c r="BA204" s="129" t="e">
        <f>VLOOKUP(I204,Tables!$G$41:$H$50,2,FALSE)</f>
        <v>#N/A</v>
      </c>
      <c r="BB204" s="129" t="e">
        <f>VLOOKUP(I204,Tables!$G$52:$H$61,2,FALSE)</f>
        <v>#N/A</v>
      </c>
      <c r="BC204" s="129" t="e">
        <f>VLOOKUP(I204,Tables!$G$66:$H$76,2,FALSE)</f>
        <v>#N/A</v>
      </c>
    </row>
    <row r="205" spans="2:55" s="126" customFormat="1" ht="16.5" hidden="1" customHeight="1" x14ac:dyDescent="0.25">
      <c r="B205" s="265"/>
      <c r="C205" s="92">
        <v>59</v>
      </c>
      <c r="D205" s="351"/>
      <c r="E205" s="351"/>
      <c r="F205" s="351"/>
      <c r="G205" s="351"/>
      <c r="H205" s="351"/>
      <c r="I205" s="327"/>
      <c r="J205" s="327"/>
      <c r="K205" s="327"/>
      <c r="L205" s="327"/>
      <c r="M205" s="327"/>
      <c r="N205" s="327"/>
      <c r="O205" s="327"/>
      <c r="P205" s="327"/>
      <c r="Q205" s="327"/>
      <c r="R205" s="328"/>
      <c r="S205" s="329"/>
      <c r="T205" s="330"/>
      <c r="U205" s="330"/>
      <c r="V205" s="330"/>
      <c r="W205" s="331" t="str">
        <f t="shared" si="18"/>
        <v/>
      </c>
      <c r="X205" s="332"/>
      <c r="Y205" s="340"/>
      <c r="Z205" s="341"/>
      <c r="AA205" s="341"/>
      <c r="AB205" s="331" t="str">
        <f t="shared" si="19"/>
        <v/>
      </c>
      <c r="AC205" s="332"/>
      <c r="AD205" s="346" t="str">
        <f t="shared" si="20"/>
        <v/>
      </c>
      <c r="AE205" s="347"/>
      <c r="AF205" s="347"/>
      <c r="AG205" s="348" t="str">
        <f t="shared" si="15"/>
        <v/>
      </c>
      <c r="AH205" s="349"/>
      <c r="AI205" s="294"/>
      <c r="AJ205" s="295"/>
      <c r="AK205" s="295"/>
      <c r="AL205" s="295"/>
      <c r="AM205" s="296" t="str">
        <f t="shared" si="16"/>
        <v/>
      </c>
      <c r="AN205" s="296"/>
      <c r="AO205" s="295" t="str">
        <f t="shared" si="21"/>
        <v/>
      </c>
      <c r="AP205" s="295"/>
      <c r="AQ205" s="295"/>
      <c r="AR205" s="295"/>
      <c r="AS205" s="265"/>
      <c r="AT205" s="128"/>
      <c r="AU205" s="127"/>
      <c r="AV205" s="73" t="e">
        <f t="shared" si="17"/>
        <v>#N/A</v>
      </c>
      <c r="AW205" s="127" t="str">
        <f t="shared" si="22"/>
        <v>NON-ENERGY</v>
      </c>
      <c r="AX205" s="73" t="str">
        <f>IF(OR(I205="Water",I205=" Sewage"),VLOOKUP(AV205,'Discounts II'!$B$5:$E$25,4),IF(OR(I205="Other",I205=" Demand"),VLOOKUP(AV205,'Discounts II'!$B$5:$E$25,2),"NOT OTHER"))</f>
        <v>NOT OTHER</v>
      </c>
      <c r="AY205" s="77" t="e">
        <f>IF($G$11=1,VLOOKUP(AV205,'Discounts I'!$B$10:$H$30,AW205),IF($G$11=2,VLOOKUP(AV205,'Discounts I'!$B$38:$H$58,AW205),IF($G$11=3,VLOOKUP(AV205,'Discounts I'!$B$66:$H$86,AW205),IF($G$11=4,VLOOKUP(AV205,'Discounts I'!$B$94:$H$114,AW205),IF($G$11=5,VLOOKUP(AV205,'Discounts I'!$B$122:$H$142,AW205))))))</f>
        <v>#N/A</v>
      </c>
      <c r="AZ205" s="129"/>
      <c r="BA205" s="129" t="e">
        <f>VLOOKUP(I205,Tables!$G$41:$H$50,2,FALSE)</f>
        <v>#N/A</v>
      </c>
      <c r="BB205" s="129" t="e">
        <f>VLOOKUP(I205,Tables!$G$52:$H$61,2,FALSE)</f>
        <v>#N/A</v>
      </c>
      <c r="BC205" s="129" t="e">
        <f>VLOOKUP(I205,Tables!$G$66:$H$76,2,FALSE)</f>
        <v>#N/A</v>
      </c>
    </row>
    <row r="206" spans="2:55" s="126" customFormat="1" ht="16.5" hidden="1" customHeight="1" x14ac:dyDescent="0.25">
      <c r="B206" s="265"/>
      <c r="C206" s="92">
        <v>60</v>
      </c>
      <c r="D206" s="351"/>
      <c r="E206" s="351"/>
      <c r="F206" s="351"/>
      <c r="G206" s="351"/>
      <c r="H206" s="351"/>
      <c r="I206" s="327"/>
      <c r="J206" s="327"/>
      <c r="K206" s="327"/>
      <c r="L206" s="327"/>
      <c r="M206" s="327"/>
      <c r="N206" s="327"/>
      <c r="O206" s="327"/>
      <c r="P206" s="327"/>
      <c r="Q206" s="327"/>
      <c r="R206" s="328"/>
      <c r="S206" s="329"/>
      <c r="T206" s="330"/>
      <c r="U206" s="330"/>
      <c r="V206" s="330"/>
      <c r="W206" s="331" t="str">
        <f t="shared" si="18"/>
        <v/>
      </c>
      <c r="X206" s="332"/>
      <c r="Y206" s="340"/>
      <c r="Z206" s="341"/>
      <c r="AA206" s="341"/>
      <c r="AB206" s="331" t="str">
        <f t="shared" si="19"/>
        <v/>
      </c>
      <c r="AC206" s="332"/>
      <c r="AD206" s="346" t="str">
        <f t="shared" si="20"/>
        <v/>
      </c>
      <c r="AE206" s="347"/>
      <c r="AF206" s="347"/>
      <c r="AG206" s="348" t="str">
        <f t="shared" si="15"/>
        <v/>
      </c>
      <c r="AH206" s="349"/>
      <c r="AI206" s="294"/>
      <c r="AJ206" s="295"/>
      <c r="AK206" s="295"/>
      <c r="AL206" s="295"/>
      <c r="AM206" s="296" t="str">
        <f t="shared" si="16"/>
        <v/>
      </c>
      <c r="AN206" s="296"/>
      <c r="AO206" s="295" t="str">
        <f t="shared" si="21"/>
        <v/>
      </c>
      <c r="AP206" s="295"/>
      <c r="AQ206" s="295"/>
      <c r="AR206" s="295"/>
      <c r="AS206" s="265"/>
      <c r="AT206" s="128"/>
      <c r="AU206" s="127"/>
      <c r="AV206" s="73" t="e">
        <f t="shared" si="17"/>
        <v>#N/A</v>
      </c>
      <c r="AW206" s="127" t="str">
        <f t="shared" si="22"/>
        <v>NON-ENERGY</v>
      </c>
      <c r="AX206" s="73" t="str">
        <f>IF(OR(I206="Water",I206=" Sewage"),VLOOKUP(AV206,'Discounts II'!$B$5:$E$25,4),IF(OR(I206="Other",I206=" Demand"),VLOOKUP(AV206,'Discounts II'!$B$5:$E$25,2),"NOT OTHER"))</f>
        <v>NOT OTHER</v>
      </c>
      <c r="AY206" s="77" t="e">
        <f>IF($G$11=1,VLOOKUP(AV206,'Discounts I'!$B$10:$H$30,AW206),IF($G$11=2,VLOOKUP(AV206,'Discounts I'!$B$38:$H$58,AW206),IF($G$11=3,VLOOKUP(AV206,'Discounts I'!$B$66:$H$86,AW206),IF($G$11=4,VLOOKUP(AV206,'Discounts I'!$B$94:$H$114,AW206),IF($G$11=5,VLOOKUP(AV206,'Discounts I'!$B$122:$H$142,AW206))))))</f>
        <v>#N/A</v>
      </c>
      <c r="AZ206" s="129"/>
      <c r="BA206" s="129" t="e">
        <f>VLOOKUP(I206,Tables!$G$41:$H$50,2,FALSE)</f>
        <v>#N/A</v>
      </c>
      <c r="BB206" s="129" t="e">
        <f>VLOOKUP(I206,Tables!$G$52:$H$61,2,FALSE)</f>
        <v>#N/A</v>
      </c>
      <c r="BC206" s="129" t="e">
        <f>VLOOKUP(I206,Tables!$G$66:$H$76,2,FALSE)</f>
        <v>#N/A</v>
      </c>
    </row>
    <row r="207" spans="2:55" s="126" customFormat="1" ht="16.5" hidden="1" customHeight="1" x14ac:dyDescent="0.25">
      <c r="B207" s="265"/>
      <c r="C207" s="92">
        <v>61</v>
      </c>
      <c r="D207" s="351"/>
      <c r="E207" s="351"/>
      <c r="F207" s="351"/>
      <c r="G207" s="351"/>
      <c r="H207" s="351"/>
      <c r="I207" s="327"/>
      <c r="J207" s="327"/>
      <c r="K207" s="327"/>
      <c r="L207" s="327"/>
      <c r="M207" s="327"/>
      <c r="N207" s="327"/>
      <c r="O207" s="327"/>
      <c r="P207" s="327"/>
      <c r="Q207" s="327"/>
      <c r="R207" s="328"/>
      <c r="S207" s="329"/>
      <c r="T207" s="330"/>
      <c r="U207" s="330"/>
      <c r="V207" s="330"/>
      <c r="W207" s="331" t="str">
        <f t="shared" si="18"/>
        <v/>
      </c>
      <c r="X207" s="332"/>
      <c r="Y207" s="340"/>
      <c r="Z207" s="341"/>
      <c r="AA207" s="341"/>
      <c r="AB207" s="331" t="str">
        <f t="shared" si="19"/>
        <v/>
      </c>
      <c r="AC207" s="332"/>
      <c r="AD207" s="346" t="str">
        <f t="shared" si="20"/>
        <v/>
      </c>
      <c r="AE207" s="347"/>
      <c r="AF207" s="347"/>
      <c r="AG207" s="348" t="str">
        <f t="shared" si="15"/>
        <v/>
      </c>
      <c r="AH207" s="349"/>
      <c r="AI207" s="294"/>
      <c r="AJ207" s="295"/>
      <c r="AK207" s="295"/>
      <c r="AL207" s="295"/>
      <c r="AM207" s="296" t="str">
        <f t="shared" si="16"/>
        <v/>
      </c>
      <c r="AN207" s="296"/>
      <c r="AO207" s="295" t="str">
        <f t="shared" si="21"/>
        <v/>
      </c>
      <c r="AP207" s="295"/>
      <c r="AQ207" s="295"/>
      <c r="AR207" s="295"/>
      <c r="AS207" s="265"/>
      <c r="AT207" s="128"/>
      <c r="AU207" s="127"/>
      <c r="AV207" s="73" t="e">
        <f t="shared" si="17"/>
        <v>#N/A</v>
      </c>
      <c r="AW207" s="127" t="str">
        <f t="shared" si="22"/>
        <v>NON-ENERGY</v>
      </c>
      <c r="AX207" s="73" t="str">
        <f>IF(OR(I207="Water",I207=" Sewage"),VLOOKUP(AV207,'Discounts II'!$B$5:$E$25,4),IF(OR(I207="Other",I207=" Demand"),VLOOKUP(AV207,'Discounts II'!$B$5:$E$25,2),"NOT OTHER"))</f>
        <v>NOT OTHER</v>
      </c>
      <c r="AY207" s="77" t="e">
        <f>IF($G$11=1,VLOOKUP(AV207,'Discounts I'!$B$10:$H$30,AW207),IF($G$11=2,VLOOKUP(AV207,'Discounts I'!$B$38:$H$58,AW207),IF($G$11=3,VLOOKUP(AV207,'Discounts I'!$B$66:$H$86,AW207),IF($G$11=4,VLOOKUP(AV207,'Discounts I'!$B$94:$H$114,AW207),IF($G$11=5,VLOOKUP(AV207,'Discounts I'!$B$122:$H$142,AW207))))))</f>
        <v>#N/A</v>
      </c>
      <c r="AZ207" s="129"/>
      <c r="BA207" s="129" t="e">
        <f>VLOOKUP(I207,Tables!$G$41:$H$50,2,FALSE)</f>
        <v>#N/A</v>
      </c>
      <c r="BB207" s="129" t="e">
        <f>VLOOKUP(I207,Tables!$G$52:$H$61,2,FALSE)</f>
        <v>#N/A</v>
      </c>
      <c r="BC207" s="129" t="e">
        <f>VLOOKUP(I207,Tables!$G$66:$H$76,2,FALSE)</f>
        <v>#N/A</v>
      </c>
    </row>
    <row r="208" spans="2:55" s="126" customFormat="1" ht="16.5" hidden="1" customHeight="1" x14ac:dyDescent="0.25">
      <c r="B208" s="265"/>
      <c r="C208" s="92">
        <v>62</v>
      </c>
      <c r="D208" s="351"/>
      <c r="E208" s="351"/>
      <c r="F208" s="351"/>
      <c r="G208" s="351"/>
      <c r="H208" s="351"/>
      <c r="I208" s="327"/>
      <c r="J208" s="327"/>
      <c r="K208" s="327"/>
      <c r="L208" s="327"/>
      <c r="M208" s="327"/>
      <c r="N208" s="327"/>
      <c r="O208" s="327"/>
      <c r="P208" s="327"/>
      <c r="Q208" s="327"/>
      <c r="R208" s="328"/>
      <c r="S208" s="329"/>
      <c r="T208" s="330"/>
      <c r="U208" s="330"/>
      <c r="V208" s="330"/>
      <c r="W208" s="331" t="str">
        <f t="shared" si="18"/>
        <v/>
      </c>
      <c r="X208" s="332"/>
      <c r="Y208" s="340"/>
      <c r="Z208" s="341"/>
      <c r="AA208" s="341"/>
      <c r="AB208" s="331" t="str">
        <f t="shared" si="19"/>
        <v/>
      </c>
      <c r="AC208" s="332"/>
      <c r="AD208" s="346" t="str">
        <f t="shared" si="20"/>
        <v/>
      </c>
      <c r="AE208" s="347"/>
      <c r="AF208" s="347"/>
      <c r="AG208" s="348" t="str">
        <f t="shared" si="15"/>
        <v/>
      </c>
      <c r="AH208" s="349"/>
      <c r="AI208" s="294"/>
      <c r="AJ208" s="295"/>
      <c r="AK208" s="295"/>
      <c r="AL208" s="295"/>
      <c r="AM208" s="296" t="str">
        <f t="shared" si="16"/>
        <v/>
      </c>
      <c r="AN208" s="296"/>
      <c r="AO208" s="295" t="str">
        <f t="shared" si="21"/>
        <v/>
      </c>
      <c r="AP208" s="295"/>
      <c r="AQ208" s="295"/>
      <c r="AR208" s="295"/>
      <c r="AS208" s="265"/>
      <c r="AT208" s="128"/>
      <c r="AU208" s="127"/>
      <c r="AV208" s="73" t="e">
        <f t="shared" si="17"/>
        <v>#N/A</v>
      </c>
      <c r="AW208" s="127" t="str">
        <f t="shared" si="22"/>
        <v>NON-ENERGY</v>
      </c>
      <c r="AX208" s="73" t="str">
        <f>IF(OR(I208="Water",I208=" Sewage"),VLOOKUP(AV208,'Discounts II'!$B$5:$E$25,4),IF(OR(I208="Other",I208=" Demand"),VLOOKUP(AV208,'Discounts II'!$B$5:$E$25,2),"NOT OTHER"))</f>
        <v>NOT OTHER</v>
      </c>
      <c r="AY208" s="77" t="e">
        <f>IF($G$11=1,VLOOKUP(AV208,'Discounts I'!$B$10:$H$30,AW208),IF($G$11=2,VLOOKUP(AV208,'Discounts I'!$B$38:$H$58,AW208),IF($G$11=3,VLOOKUP(AV208,'Discounts I'!$B$66:$H$86,AW208),IF($G$11=4,VLOOKUP(AV208,'Discounts I'!$B$94:$H$114,AW208),IF($G$11=5,VLOOKUP(AV208,'Discounts I'!$B$122:$H$142,AW208))))))</f>
        <v>#N/A</v>
      </c>
      <c r="AZ208" s="129"/>
      <c r="BA208" s="129" t="e">
        <f>VLOOKUP(I208,Tables!$G$41:$H$50,2,FALSE)</f>
        <v>#N/A</v>
      </c>
      <c r="BB208" s="129" t="e">
        <f>VLOOKUP(I208,Tables!$G$52:$H$61,2,FALSE)</f>
        <v>#N/A</v>
      </c>
      <c r="BC208" s="129" t="e">
        <f>VLOOKUP(I208,Tables!$G$66:$H$76,2,FALSE)</f>
        <v>#N/A</v>
      </c>
    </row>
    <row r="209" spans="2:55" s="126" customFormat="1" ht="16.5" hidden="1" customHeight="1" x14ac:dyDescent="0.25">
      <c r="B209" s="265"/>
      <c r="C209" s="92">
        <v>63</v>
      </c>
      <c r="D209" s="351"/>
      <c r="E209" s="351"/>
      <c r="F209" s="351"/>
      <c r="G209" s="351"/>
      <c r="H209" s="351"/>
      <c r="I209" s="327"/>
      <c r="J209" s="327"/>
      <c r="K209" s="327"/>
      <c r="L209" s="327"/>
      <c r="M209" s="327"/>
      <c r="N209" s="327"/>
      <c r="O209" s="327"/>
      <c r="P209" s="327"/>
      <c r="Q209" s="327"/>
      <c r="R209" s="328"/>
      <c r="S209" s="329"/>
      <c r="T209" s="330"/>
      <c r="U209" s="330"/>
      <c r="V209" s="330"/>
      <c r="W209" s="331" t="str">
        <f t="shared" si="18"/>
        <v/>
      </c>
      <c r="X209" s="332"/>
      <c r="Y209" s="340"/>
      <c r="Z209" s="341"/>
      <c r="AA209" s="341"/>
      <c r="AB209" s="331" t="str">
        <f t="shared" si="19"/>
        <v/>
      </c>
      <c r="AC209" s="332"/>
      <c r="AD209" s="346" t="str">
        <f t="shared" si="20"/>
        <v/>
      </c>
      <c r="AE209" s="347"/>
      <c r="AF209" s="347"/>
      <c r="AG209" s="348" t="str">
        <f t="shared" si="15"/>
        <v/>
      </c>
      <c r="AH209" s="349"/>
      <c r="AI209" s="294"/>
      <c r="AJ209" s="295"/>
      <c r="AK209" s="295"/>
      <c r="AL209" s="295"/>
      <c r="AM209" s="296" t="str">
        <f t="shared" si="16"/>
        <v/>
      </c>
      <c r="AN209" s="296"/>
      <c r="AO209" s="295" t="str">
        <f t="shared" si="21"/>
        <v/>
      </c>
      <c r="AP209" s="295"/>
      <c r="AQ209" s="295"/>
      <c r="AR209" s="295"/>
      <c r="AS209" s="265"/>
      <c r="AT209" s="128"/>
      <c r="AU209" s="127"/>
      <c r="AV209" s="73" t="e">
        <f t="shared" si="17"/>
        <v>#N/A</v>
      </c>
      <c r="AW209" s="127" t="str">
        <f t="shared" si="22"/>
        <v>NON-ENERGY</v>
      </c>
      <c r="AX209" s="73" t="str">
        <f>IF(OR(I209="Water",I209=" Sewage"),VLOOKUP(AV209,'Discounts II'!$B$5:$E$25,4),IF(OR(I209="Other",I209=" Demand"),VLOOKUP(AV209,'Discounts II'!$B$5:$E$25,2),"NOT OTHER"))</f>
        <v>NOT OTHER</v>
      </c>
      <c r="AY209" s="77" t="e">
        <f>IF($G$11=1,VLOOKUP(AV209,'Discounts I'!$B$10:$H$30,AW209),IF($G$11=2,VLOOKUP(AV209,'Discounts I'!$B$38:$H$58,AW209),IF($G$11=3,VLOOKUP(AV209,'Discounts I'!$B$66:$H$86,AW209),IF($G$11=4,VLOOKUP(AV209,'Discounts I'!$B$94:$H$114,AW209),IF($G$11=5,VLOOKUP(AV209,'Discounts I'!$B$122:$H$142,AW209))))))</f>
        <v>#N/A</v>
      </c>
      <c r="AZ209" s="129"/>
      <c r="BA209" s="129" t="e">
        <f>VLOOKUP(I209,Tables!$G$41:$H$50,2,FALSE)</f>
        <v>#N/A</v>
      </c>
      <c r="BB209" s="129" t="e">
        <f>VLOOKUP(I209,Tables!$G$52:$H$61,2,FALSE)</f>
        <v>#N/A</v>
      </c>
      <c r="BC209" s="129" t="e">
        <f>VLOOKUP(I209,Tables!$G$66:$H$76,2,FALSE)</f>
        <v>#N/A</v>
      </c>
    </row>
    <row r="210" spans="2:55" s="126" customFormat="1" ht="16.5" hidden="1" customHeight="1" x14ac:dyDescent="0.25">
      <c r="B210" s="265"/>
      <c r="C210" s="92">
        <v>64</v>
      </c>
      <c r="D210" s="351"/>
      <c r="E210" s="351"/>
      <c r="F210" s="351"/>
      <c r="G210" s="351"/>
      <c r="H210" s="351"/>
      <c r="I210" s="327"/>
      <c r="J210" s="327"/>
      <c r="K210" s="327"/>
      <c r="L210" s="327"/>
      <c r="M210" s="327"/>
      <c r="N210" s="327"/>
      <c r="O210" s="327"/>
      <c r="P210" s="327"/>
      <c r="Q210" s="327"/>
      <c r="R210" s="328"/>
      <c r="S210" s="329"/>
      <c r="T210" s="330"/>
      <c r="U210" s="330"/>
      <c r="V210" s="330"/>
      <c r="W210" s="331" t="str">
        <f t="shared" si="18"/>
        <v/>
      </c>
      <c r="X210" s="332"/>
      <c r="Y210" s="340"/>
      <c r="Z210" s="341"/>
      <c r="AA210" s="341"/>
      <c r="AB210" s="331" t="str">
        <f t="shared" si="19"/>
        <v/>
      </c>
      <c r="AC210" s="332"/>
      <c r="AD210" s="346" t="str">
        <f t="shared" si="20"/>
        <v/>
      </c>
      <c r="AE210" s="347"/>
      <c r="AF210" s="347"/>
      <c r="AG210" s="348" t="str">
        <f t="shared" si="15"/>
        <v/>
      </c>
      <c r="AH210" s="349"/>
      <c r="AI210" s="294"/>
      <c r="AJ210" s="295"/>
      <c r="AK210" s="295"/>
      <c r="AL210" s="295"/>
      <c r="AM210" s="296" t="str">
        <f t="shared" si="16"/>
        <v/>
      </c>
      <c r="AN210" s="296"/>
      <c r="AO210" s="295" t="str">
        <f t="shared" si="21"/>
        <v/>
      </c>
      <c r="AP210" s="295"/>
      <c r="AQ210" s="295"/>
      <c r="AR210" s="295"/>
      <c r="AS210" s="265"/>
      <c r="AT210" s="128"/>
      <c r="AU210" s="127"/>
      <c r="AV210" s="73" t="e">
        <f t="shared" si="17"/>
        <v>#N/A</v>
      </c>
      <c r="AW210" s="127" t="str">
        <f t="shared" si="22"/>
        <v>NON-ENERGY</v>
      </c>
      <c r="AX210" s="73" t="str">
        <f>IF(OR(I210="Water",I210=" Sewage"),VLOOKUP(AV210,'Discounts II'!$B$5:$E$25,4),IF(OR(I210="Other",I210=" Demand"),VLOOKUP(AV210,'Discounts II'!$B$5:$E$25,2),"NOT OTHER"))</f>
        <v>NOT OTHER</v>
      </c>
      <c r="AY210" s="77" t="e">
        <f>IF($G$11=1,VLOOKUP(AV210,'Discounts I'!$B$10:$H$30,AW210),IF($G$11=2,VLOOKUP(AV210,'Discounts I'!$B$38:$H$58,AW210),IF($G$11=3,VLOOKUP(AV210,'Discounts I'!$B$66:$H$86,AW210),IF($G$11=4,VLOOKUP(AV210,'Discounts I'!$B$94:$H$114,AW210),IF($G$11=5,VLOOKUP(AV210,'Discounts I'!$B$122:$H$142,AW210))))))</f>
        <v>#N/A</v>
      </c>
      <c r="AZ210" s="129"/>
      <c r="BA210" s="129" t="e">
        <f>VLOOKUP(I210,Tables!$G$41:$H$50,2,FALSE)</f>
        <v>#N/A</v>
      </c>
      <c r="BB210" s="129" t="e">
        <f>VLOOKUP(I210,Tables!$G$52:$H$61,2,FALSE)</f>
        <v>#N/A</v>
      </c>
      <c r="BC210" s="129" t="e">
        <f>VLOOKUP(I210,Tables!$G$66:$H$76,2,FALSE)</f>
        <v>#N/A</v>
      </c>
    </row>
    <row r="211" spans="2:55" s="126" customFormat="1" ht="16.5" hidden="1" customHeight="1" x14ac:dyDescent="0.25">
      <c r="B211" s="265"/>
      <c r="C211" s="92">
        <v>65</v>
      </c>
      <c r="D211" s="351"/>
      <c r="E211" s="351"/>
      <c r="F211" s="351"/>
      <c r="G211" s="351"/>
      <c r="H211" s="351"/>
      <c r="I211" s="327"/>
      <c r="J211" s="327"/>
      <c r="K211" s="327"/>
      <c r="L211" s="327"/>
      <c r="M211" s="327"/>
      <c r="N211" s="327"/>
      <c r="O211" s="327"/>
      <c r="P211" s="327"/>
      <c r="Q211" s="327"/>
      <c r="R211" s="328"/>
      <c r="S211" s="329"/>
      <c r="T211" s="330"/>
      <c r="U211" s="330"/>
      <c r="V211" s="330"/>
      <c r="W211" s="331" t="str">
        <f t="shared" si="18"/>
        <v/>
      </c>
      <c r="X211" s="332"/>
      <c r="Y211" s="340"/>
      <c r="Z211" s="341"/>
      <c r="AA211" s="341"/>
      <c r="AB211" s="331" t="str">
        <f t="shared" si="19"/>
        <v/>
      </c>
      <c r="AC211" s="332"/>
      <c r="AD211" s="346" t="str">
        <f t="shared" si="20"/>
        <v/>
      </c>
      <c r="AE211" s="347"/>
      <c r="AF211" s="347"/>
      <c r="AG211" s="348" t="str">
        <f t="shared" si="15"/>
        <v/>
      </c>
      <c r="AH211" s="349"/>
      <c r="AI211" s="294"/>
      <c r="AJ211" s="295"/>
      <c r="AK211" s="295"/>
      <c r="AL211" s="295"/>
      <c r="AM211" s="296" t="str">
        <f t="shared" si="16"/>
        <v/>
      </c>
      <c r="AN211" s="296"/>
      <c r="AO211" s="295" t="str">
        <f t="shared" si="21"/>
        <v/>
      </c>
      <c r="AP211" s="295"/>
      <c r="AQ211" s="295"/>
      <c r="AR211" s="295"/>
      <c r="AS211" s="265"/>
      <c r="AT211" s="128"/>
      <c r="AU211" s="127"/>
      <c r="AV211" s="73" t="e">
        <f t="shared" si="17"/>
        <v>#N/A</v>
      </c>
      <c r="AW211" s="127" t="str">
        <f t="shared" ref="AW211:AW245" si="23">IF(I211="Electricity",2,IF(I211="Distillate Oil",3,IF(I211="Residual Oil",4,IF(I211="Natural Gas",5,IF(I211="Coal",6,IF(I211="LPG",7,"NON-ENERGY"))))))</f>
        <v>NON-ENERGY</v>
      </c>
      <c r="AX211" s="73" t="str">
        <f>IF(OR(I211="Water",I211=" Sewage"),VLOOKUP(AV211,'Discounts II'!$B$5:$E$25,4),IF(OR(I211="Other",I211=" Demand"),VLOOKUP(AV211,'Discounts II'!$B$5:$E$25,2),"NOT OTHER"))</f>
        <v>NOT OTHER</v>
      </c>
      <c r="AY211" s="77" t="e">
        <f>IF($G$11=1,VLOOKUP(AV211,'Discounts I'!$B$10:$H$30,AW211),IF($G$11=2,VLOOKUP(AV211,'Discounts I'!$B$38:$H$58,AW211),IF($G$11=3,VLOOKUP(AV211,'Discounts I'!$B$66:$H$86,AW211),IF($G$11=4,VLOOKUP(AV211,'Discounts I'!$B$94:$H$114,AW211),IF($G$11=5,VLOOKUP(AV211,'Discounts I'!$B$122:$H$142,AW211))))))</f>
        <v>#N/A</v>
      </c>
      <c r="AZ211" s="129"/>
      <c r="BA211" s="129" t="e">
        <f>VLOOKUP(I211,Tables!$G$41:$H$50,2,FALSE)</f>
        <v>#N/A</v>
      </c>
      <c r="BB211" s="129" t="e">
        <f>VLOOKUP(I211,Tables!$G$52:$H$61,2,FALSE)</f>
        <v>#N/A</v>
      </c>
      <c r="BC211" s="129" t="e">
        <f>VLOOKUP(I211,Tables!$G$66:$H$76,2,FALSE)</f>
        <v>#N/A</v>
      </c>
    </row>
    <row r="212" spans="2:55" s="126" customFormat="1" ht="16.5" hidden="1" customHeight="1" x14ac:dyDescent="0.25">
      <c r="B212" s="265"/>
      <c r="C212" s="92">
        <v>66</v>
      </c>
      <c r="D212" s="351"/>
      <c r="E212" s="351"/>
      <c r="F212" s="351"/>
      <c r="G212" s="351"/>
      <c r="H212" s="351"/>
      <c r="I212" s="327"/>
      <c r="J212" s="327"/>
      <c r="K212" s="327"/>
      <c r="L212" s="327"/>
      <c r="M212" s="327"/>
      <c r="N212" s="327"/>
      <c r="O212" s="327"/>
      <c r="P212" s="327"/>
      <c r="Q212" s="327"/>
      <c r="R212" s="328"/>
      <c r="S212" s="329"/>
      <c r="T212" s="330"/>
      <c r="U212" s="330"/>
      <c r="V212" s="330"/>
      <c r="W212" s="331" t="str">
        <f t="shared" ref="W212:W245" si="24">IF(ISNA(BA212),"",BA212)</f>
        <v/>
      </c>
      <c r="X212" s="332"/>
      <c r="Y212" s="340"/>
      <c r="Z212" s="341"/>
      <c r="AA212" s="341"/>
      <c r="AB212" s="331" t="str">
        <f t="shared" si="19"/>
        <v/>
      </c>
      <c r="AC212" s="332"/>
      <c r="AD212" s="346" t="str">
        <f t="shared" si="20"/>
        <v/>
      </c>
      <c r="AE212" s="347"/>
      <c r="AF212" s="347"/>
      <c r="AG212" s="348" t="str">
        <f t="shared" ref="AG212:AG245" si="25">IF(ISNA(BC212),"",BC212)</f>
        <v/>
      </c>
      <c r="AH212" s="349"/>
      <c r="AI212" s="294"/>
      <c r="AJ212" s="295"/>
      <c r="AK212" s="295"/>
      <c r="AL212" s="295"/>
      <c r="AM212" s="296" t="str">
        <f t="shared" ref="AM212:AM245" si="26">IFERROR(IF(AX212="NOT OTHER",AY212,AX212),"")</f>
        <v/>
      </c>
      <c r="AN212" s="296"/>
      <c r="AO212" s="295" t="str">
        <f t="shared" si="21"/>
        <v/>
      </c>
      <c r="AP212" s="295"/>
      <c r="AQ212" s="295"/>
      <c r="AR212" s="295"/>
      <c r="AS212" s="265"/>
      <c r="AT212" s="128"/>
      <c r="AU212" s="127"/>
      <c r="AV212" s="73" t="e">
        <f t="shared" ref="AV212:AV245" si="27">VLOOKUP(D212,$D$21:$BA$119,46,FALSE)</f>
        <v>#N/A</v>
      </c>
      <c r="AW212" s="127" t="str">
        <f t="shared" si="23"/>
        <v>NON-ENERGY</v>
      </c>
      <c r="AX212" s="73" t="str">
        <f>IF(OR(I212="Water",I212=" Sewage"),VLOOKUP(AV212,'Discounts II'!$B$5:$E$25,4),IF(OR(I212="Other",I212=" Demand"),VLOOKUP(AV212,'Discounts II'!$B$5:$E$25,2),"NOT OTHER"))</f>
        <v>NOT OTHER</v>
      </c>
      <c r="AY212" s="77" t="e">
        <f>IF($G$11=1,VLOOKUP(AV212,'Discounts I'!$B$10:$H$30,AW212),IF($G$11=2,VLOOKUP(AV212,'Discounts I'!$B$38:$H$58,AW212),IF($G$11=3,VLOOKUP(AV212,'Discounts I'!$B$66:$H$86,AW212),IF($G$11=4,VLOOKUP(AV212,'Discounts I'!$B$94:$H$114,AW212),IF($G$11=5,VLOOKUP(AV212,'Discounts I'!$B$122:$H$142,AW212))))))</f>
        <v>#N/A</v>
      </c>
      <c r="AZ212" s="129"/>
      <c r="BA212" s="129" t="e">
        <f>VLOOKUP(I212,Tables!$G$41:$H$50,2,FALSE)</f>
        <v>#N/A</v>
      </c>
      <c r="BB212" s="129" t="e">
        <f>VLOOKUP(I212,Tables!$G$52:$H$61,2,FALSE)</f>
        <v>#N/A</v>
      </c>
      <c r="BC212" s="129" t="e">
        <f>VLOOKUP(I212,Tables!$G$66:$H$76,2,FALSE)</f>
        <v>#N/A</v>
      </c>
    </row>
    <row r="213" spans="2:55" s="126" customFormat="1" ht="16.5" hidden="1" customHeight="1" x14ac:dyDescent="0.25">
      <c r="B213" s="265"/>
      <c r="C213" s="92">
        <v>67</v>
      </c>
      <c r="D213" s="351"/>
      <c r="E213" s="351"/>
      <c r="F213" s="351"/>
      <c r="G213" s="351"/>
      <c r="H213" s="351"/>
      <c r="I213" s="327"/>
      <c r="J213" s="327"/>
      <c r="K213" s="327"/>
      <c r="L213" s="327"/>
      <c r="M213" s="327"/>
      <c r="N213" s="327"/>
      <c r="O213" s="327"/>
      <c r="P213" s="327"/>
      <c r="Q213" s="327"/>
      <c r="R213" s="328"/>
      <c r="S213" s="329"/>
      <c r="T213" s="330"/>
      <c r="U213" s="330"/>
      <c r="V213" s="330"/>
      <c r="W213" s="331" t="str">
        <f t="shared" si="24"/>
        <v/>
      </c>
      <c r="X213" s="332"/>
      <c r="Y213" s="340"/>
      <c r="Z213" s="341"/>
      <c r="AA213" s="341"/>
      <c r="AB213" s="331" t="str">
        <f t="shared" si="19"/>
        <v/>
      </c>
      <c r="AC213" s="332"/>
      <c r="AD213" s="346" t="str">
        <f t="shared" si="20"/>
        <v/>
      </c>
      <c r="AE213" s="347"/>
      <c r="AF213" s="347"/>
      <c r="AG213" s="348" t="str">
        <f t="shared" si="25"/>
        <v/>
      </c>
      <c r="AH213" s="349"/>
      <c r="AI213" s="294"/>
      <c r="AJ213" s="295"/>
      <c r="AK213" s="295"/>
      <c r="AL213" s="295"/>
      <c r="AM213" s="296" t="str">
        <f t="shared" si="26"/>
        <v/>
      </c>
      <c r="AN213" s="296"/>
      <c r="AO213" s="295" t="str">
        <f t="shared" si="21"/>
        <v/>
      </c>
      <c r="AP213" s="295"/>
      <c r="AQ213" s="295"/>
      <c r="AR213" s="295"/>
      <c r="AS213" s="265"/>
      <c r="AT213" s="128"/>
      <c r="AU213" s="127"/>
      <c r="AV213" s="73" t="e">
        <f t="shared" si="27"/>
        <v>#N/A</v>
      </c>
      <c r="AW213" s="127" t="str">
        <f t="shared" si="23"/>
        <v>NON-ENERGY</v>
      </c>
      <c r="AX213" s="73" t="str">
        <f>IF(OR(I213="Water",I213=" Sewage"),VLOOKUP(AV213,'Discounts II'!$B$5:$E$25,4),IF(OR(I213="Other",I213=" Demand"),VLOOKUP(AV213,'Discounts II'!$B$5:$E$25,2),"NOT OTHER"))</f>
        <v>NOT OTHER</v>
      </c>
      <c r="AY213" s="77" t="e">
        <f>IF($G$11=1,VLOOKUP(AV213,'Discounts I'!$B$10:$H$30,AW213),IF($G$11=2,VLOOKUP(AV213,'Discounts I'!$B$38:$H$58,AW213),IF($G$11=3,VLOOKUP(AV213,'Discounts I'!$B$66:$H$86,AW213),IF($G$11=4,VLOOKUP(AV213,'Discounts I'!$B$94:$H$114,AW213),IF($G$11=5,VLOOKUP(AV213,'Discounts I'!$B$122:$H$142,AW213))))))</f>
        <v>#N/A</v>
      </c>
      <c r="AZ213" s="129"/>
      <c r="BA213" s="129" t="e">
        <f>VLOOKUP(I213,Tables!$G$41:$H$50,2,FALSE)</f>
        <v>#N/A</v>
      </c>
      <c r="BB213" s="129" t="e">
        <f>VLOOKUP(I213,Tables!$G$52:$H$61,2,FALSE)</f>
        <v>#N/A</v>
      </c>
      <c r="BC213" s="129" t="e">
        <f>VLOOKUP(I213,Tables!$G$66:$H$76,2,FALSE)</f>
        <v>#N/A</v>
      </c>
    </row>
    <row r="214" spans="2:55" s="126" customFormat="1" ht="16.5" hidden="1" customHeight="1" x14ac:dyDescent="0.25">
      <c r="B214" s="265"/>
      <c r="C214" s="92">
        <v>68</v>
      </c>
      <c r="D214" s="351"/>
      <c r="E214" s="351"/>
      <c r="F214" s="351"/>
      <c r="G214" s="351"/>
      <c r="H214" s="351"/>
      <c r="I214" s="327"/>
      <c r="J214" s="327"/>
      <c r="K214" s="327"/>
      <c r="L214" s="327"/>
      <c r="M214" s="327"/>
      <c r="N214" s="327"/>
      <c r="O214" s="327"/>
      <c r="P214" s="327"/>
      <c r="Q214" s="327"/>
      <c r="R214" s="328"/>
      <c r="S214" s="329"/>
      <c r="T214" s="330"/>
      <c r="U214" s="330"/>
      <c r="V214" s="330"/>
      <c r="W214" s="331" t="str">
        <f t="shared" si="24"/>
        <v/>
      </c>
      <c r="X214" s="332"/>
      <c r="Y214" s="340"/>
      <c r="Z214" s="341"/>
      <c r="AA214" s="341"/>
      <c r="AB214" s="331" t="str">
        <f t="shared" ref="AB214:AB245" si="28">IF(ISNA(BB214),"",BB214)</f>
        <v/>
      </c>
      <c r="AC214" s="332"/>
      <c r="AD214" s="346" t="str">
        <f t="shared" ref="AD214:AD245" si="29">IF(Y214="","",IF(I214="Electricity",Y214*3.413,(IF(I214="Natural Gas",Y214/10,Y214))))</f>
        <v/>
      </c>
      <c r="AE214" s="347"/>
      <c r="AF214" s="347"/>
      <c r="AG214" s="348" t="str">
        <f t="shared" si="25"/>
        <v/>
      </c>
      <c r="AH214" s="349"/>
      <c r="AI214" s="294"/>
      <c r="AJ214" s="295"/>
      <c r="AK214" s="295"/>
      <c r="AL214" s="295"/>
      <c r="AM214" s="296" t="str">
        <f t="shared" si="26"/>
        <v/>
      </c>
      <c r="AN214" s="296"/>
      <c r="AO214" s="295" t="str">
        <f t="shared" ref="AO214:AO245" si="30">IFERROR(AI214*AM214,"")</f>
        <v/>
      </c>
      <c r="AP214" s="295"/>
      <c r="AQ214" s="295"/>
      <c r="AR214" s="295"/>
      <c r="AS214" s="265"/>
      <c r="AT214" s="128"/>
      <c r="AU214" s="127"/>
      <c r="AV214" s="73" t="e">
        <f t="shared" si="27"/>
        <v>#N/A</v>
      </c>
      <c r="AW214" s="127" t="str">
        <f t="shared" si="23"/>
        <v>NON-ENERGY</v>
      </c>
      <c r="AX214" s="73" t="str">
        <f>IF(OR(I214="Water",I214=" Sewage"),VLOOKUP(AV214,'Discounts II'!$B$5:$E$25,4),IF(OR(I214="Other",I214=" Demand"),VLOOKUP(AV214,'Discounts II'!$B$5:$E$25,2),"NOT OTHER"))</f>
        <v>NOT OTHER</v>
      </c>
      <c r="AY214" s="77" t="e">
        <f>IF($G$11=1,VLOOKUP(AV214,'Discounts I'!$B$10:$H$30,AW214),IF($G$11=2,VLOOKUP(AV214,'Discounts I'!$B$38:$H$58,AW214),IF($G$11=3,VLOOKUP(AV214,'Discounts I'!$B$66:$H$86,AW214),IF($G$11=4,VLOOKUP(AV214,'Discounts I'!$B$94:$H$114,AW214),IF($G$11=5,VLOOKUP(AV214,'Discounts I'!$B$122:$H$142,AW214))))))</f>
        <v>#N/A</v>
      </c>
      <c r="AZ214" s="129"/>
      <c r="BA214" s="129" t="e">
        <f>VLOOKUP(I214,Tables!$G$41:$H$50,2,FALSE)</f>
        <v>#N/A</v>
      </c>
      <c r="BB214" s="129" t="e">
        <f>VLOOKUP(I214,Tables!$G$52:$H$61,2,FALSE)</f>
        <v>#N/A</v>
      </c>
      <c r="BC214" s="129" t="e">
        <f>VLOOKUP(I214,Tables!$G$66:$H$76,2,FALSE)</f>
        <v>#N/A</v>
      </c>
    </row>
    <row r="215" spans="2:55" s="126" customFormat="1" ht="16.5" hidden="1" customHeight="1" x14ac:dyDescent="0.25">
      <c r="B215" s="265"/>
      <c r="C215" s="92">
        <v>69</v>
      </c>
      <c r="D215" s="351"/>
      <c r="E215" s="351"/>
      <c r="F215" s="351"/>
      <c r="G215" s="351"/>
      <c r="H215" s="351"/>
      <c r="I215" s="327"/>
      <c r="J215" s="327"/>
      <c r="K215" s="327"/>
      <c r="L215" s="327"/>
      <c r="M215" s="327"/>
      <c r="N215" s="327"/>
      <c r="O215" s="327"/>
      <c r="P215" s="327"/>
      <c r="Q215" s="327"/>
      <c r="R215" s="328"/>
      <c r="S215" s="329"/>
      <c r="T215" s="330"/>
      <c r="U215" s="330"/>
      <c r="V215" s="330"/>
      <c r="W215" s="331" t="str">
        <f t="shared" si="24"/>
        <v/>
      </c>
      <c r="X215" s="332"/>
      <c r="Y215" s="340"/>
      <c r="Z215" s="341"/>
      <c r="AA215" s="341"/>
      <c r="AB215" s="331" t="str">
        <f t="shared" si="28"/>
        <v/>
      </c>
      <c r="AC215" s="332"/>
      <c r="AD215" s="346" t="str">
        <f t="shared" si="29"/>
        <v/>
      </c>
      <c r="AE215" s="347"/>
      <c r="AF215" s="347"/>
      <c r="AG215" s="348" t="str">
        <f t="shared" si="25"/>
        <v/>
      </c>
      <c r="AH215" s="349"/>
      <c r="AI215" s="294"/>
      <c r="AJ215" s="295"/>
      <c r="AK215" s="295"/>
      <c r="AL215" s="295"/>
      <c r="AM215" s="296" t="str">
        <f t="shared" si="26"/>
        <v/>
      </c>
      <c r="AN215" s="296"/>
      <c r="AO215" s="295" t="str">
        <f t="shared" si="30"/>
        <v/>
      </c>
      <c r="AP215" s="295"/>
      <c r="AQ215" s="295"/>
      <c r="AR215" s="295"/>
      <c r="AS215" s="265"/>
      <c r="AT215" s="128"/>
      <c r="AU215" s="127"/>
      <c r="AV215" s="73" t="e">
        <f t="shared" si="27"/>
        <v>#N/A</v>
      </c>
      <c r="AW215" s="127" t="str">
        <f t="shared" si="23"/>
        <v>NON-ENERGY</v>
      </c>
      <c r="AX215" s="73" t="str">
        <f>IF(OR(I215="Water",I215=" Sewage"),VLOOKUP(AV215,'Discounts II'!$B$5:$E$25,4),IF(OR(I215="Other",I215=" Demand"),VLOOKUP(AV215,'Discounts II'!$B$5:$E$25,2),"NOT OTHER"))</f>
        <v>NOT OTHER</v>
      </c>
      <c r="AY215" s="77" t="e">
        <f>IF($G$11=1,VLOOKUP(AV215,'Discounts I'!$B$10:$H$30,AW215),IF($G$11=2,VLOOKUP(AV215,'Discounts I'!$B$38:$H$58,AW215),IF($G$11=3,VLOOKUP(AV215,'Discounts I'!$B$66:$H$86,AW215),IF($G$11=4,VLOOKUP(AV215,'Discounts I'!$B$94:$H$114,AW215),IF($G$11=5,VLOOKUP(AV215,'Discounts I'!$B$122:$H$142,AW215))))))</f>
        <v>#N/A</v>
      </c>
      <c r="AZ215" s="129"/>
      <c r="BA215" s="129" t="e">
        <f>VLOOKUP(I215,Tables!$G$41:$H$50,2,FALSE)</f>
        <v>#N/A</v>
      </c>
      <c r="BB215" s="129" t="e">
        <f>VLOOKUP(I215,Tables!$G$52:$H$61,2,FALSE)</f>
        <v>#N/A</v>
      </c>
      <c r="BC215" s="129" t="e">
        <f>VLOOKUP(I215,Tables!$G$66:$H$76,2,FALSE)</f>
        <v>#N/A</v>
      </c>
    </row>
    <row r="216" spans="2:55" s="126" customFormat="1" ht="16.5" hidden="1" customHeight="1" x14ac:dyDescent="0.25">
      <c r="B216" s="265"/>
      <c r="C216" s="92">
        <v>70</v>
      </c>
      <c r="D216" s="351"/>
      <c r="E216" s="351"/>
      <c r="F216" s="351"/>
      <c r="G216" s="351"/>
      <c r="H216" s="351"/>
      <c r="I216" s="327"/>
      <c r="J216" s="327"/>
      <c r="K216" s="327"/>
      <c r="L216" s="327"/>
      <c r="M216" s="327"/>
      <c r="N216" s="327"/>
      <c r="O216" s="327"/>
      <c r="P216" s="327"/>
      <c r="Q216" s="327"/>
      <c r="R216" s="328"/>
      <c r="S216" s="329"/>
      <c r="T216" s="330"/>
      <c r="U216" s="330"/>
      <c r="V216" s="330"/>
      <c r="W216" s="331" t="str">
        <f t="shared" si="24"/>
        <v/>
      </c>
      <c r="X216" s="332"/>
      <c r="Y216" s="340"/>
      <c r="Z216" s="341"/>
      <c r="AA216" s="341"/>
      <c r="AB216" s="331" t="str">
        <f t="shared" si="28"/>
        <v/>
      </c>
      <c r="AC216" s="332"/>
      <c r="AD216" s="346" t="str">
        <f t="shared" si="29"/>
        <v/>
      </c>
      <c r="AE216" s="347"/>
      <c r="AF216" s="347"/>
      <c r="AG216" s="348" t="str">
        <f t="shared" si="25"/>
        <v/>
      </c>
      <c r="AH216" s="349"/>
      <c r="AI216" s="294"/>
      <c r="AJ216" s="295"/>
      <c r="AK216" s="295"/>
      <c r="AL216" s="295"/>
      <c r="AM216" s="296" t="str">
        <f t="shared" si="26"/>
        <v/>
      </c>
      <c r="AN216" s="296"/>
      <c r="AO216" s="295" t="str">
        <f t="shared" si="30"/>
        <v/>
      </c>
      <c r="AP216" s="295"/>
      <c r="AQ216" s="295"/>
      <c r="AR216" s="295"/>
      <c r="AS216" s="265"/>
      <c r="AT216" s="128"/>
      <c r="AU216" s="127"/>
      <c r="AV216" s="73" t="e">
        <f t="shared" si="27"/>
        <v>#N/A</v>
      </c>
      <c r="AW216" s="127" t="str">
        <f t="shared" si="23"/>
        <v>NON-ENERGY</v>
      </c>
      <c r="AX216" s="73" t="str">
        <f>IF(OR(I216="Water",I216=" Sewage"),VLOOKUP(AV216,'Discounts II'!$B$5:$E$25,4),IF(OR(I216="Other",I216=" Demand"),VLOOKUP(AV216,'Discounts II'!$B$5:$E$25,2),"NOT OTHER"))</f>
        <v>NOT OTHER</v>
      </c>
      <c r="AY216" s="77" t="e">
        <f>IF($G$11=1,VLOOKUP(AV216,'Discounts I'!$B$10:$H$30,AW216),IF($G$11=2,VLOOKUP(AV216,'Discounts I'!$B$38:$H$58,AW216),IF($G$11=3,VLOOKUP(AV216,'Discounts I'!$B$66:$H$86,AW216),IF($G$11=4,VLOOKUP(AV216,'Discounts I'!$B$94:$H$114,AW216),IF($G$11=5,VLOOKUP(AV216,'Discounts I'!$B$122:$H$142,AW216))))))</f>
        <v>#N/A</v>
      </c>
      <c r="AZ216" s="129"/>
      <c r="BA216" s="129" t="e">
        <f>VLOOKUP(I216,Tables!$G$41:$H$50,2,FALSE)</f>
        <v>#N/A</v>
      </c>
      <c r="BB216" s="129" t="e">
        <f>VLOOKUP(I216,Tables!$G$52:$H$61,2,FALSE)</f>
        <v>#N/A</v>
      </c>
      <c r="BC216" s="129" t="e">
        <f>VLOOKUP(I216,Tables!$G$66:$H$76,2,FALSE)</f>
        <v>#N/A</v>
      </c>
    </row>
    <row r="217" spans="2:55" s="126" customFormat="1" ht="16.5" hidden="1" customHeight="1" x14ac:dyDescent="0.25">
      <c r="B217" s="265"/>
      <c r="C217" s="92">
        <v>71</v>
      </c>
      <c r="D217" s="351"/>
      <c r="E217" s="351"/>
      <c r="F217" s="351"/>
      <c r="G217" s="351"/>
      <c r="H217" s="351"/>
      <c r="I217" s="327"/>
      <c r="J217" s="327"/>
      <c r="K217" s="327"/>
      <c r="L217" s="327"/>
      <c r="M217" s="327"/>
      <c r="N217" s="327"/>
      <c r="O217" s="327"/>
      <c r="P217" s="327"/>
      <c r="Q217" s="327"/>
      <c r="R217" s="328"/>
      <c r="S217" s="329"/>
      <c r="T217" s="330"/>
      <c r="U217" s="330"/>
      <c r="V217" s="330"/>
      <c r="W217" s="331" t="str">
        <f t="shared" si="24"/>
        <v/>
      </c>
      <c r="X217" s="332"/>
      <c r="Y217" s="340"/>
      <c r="Z217" s="341"/>
      <c r="AA217" s="341"/>
      <c r="AB217" s="331" t="str">
        <f t="shared" si="28"/>
        <v/>
      </c>
      <c r="AC217" s="332"/>
      <c r="AD217" s="346" t="str">
        <f t="shared" si="29"/>
        <v/>
      </c>
      <c r="AE217" s="347"/>
      <c r="AF217" s="347"/>
      <c r="AG217" s="348" t="str">
        <f t="shared" si="25"/>
        <v/>
      </c>
      <c r="AH217" s="349"/>
      <c r="AI217" s="294"/>
      <c r="AJ217" s="295"/>
      <c r="AK217" s="295"/>
      <c r="AL217" s="295"/>
      <c r="AM217" s="296" t="str">
        <f t="shared" si="26"/>
        <v/>
      </c>
      <c r="AN217" s="296"/>
      <c r="AO217" s="295" t="str">
        <f t="shared" si="30"/>
        <v/>
      </c>
      <c r="AP217" s="295"/>
      <c r="AQ217" s="295"/>
      <c r="AR217" s="295"/>
      <c r="AS217" s="265"/>
      <c r="AT217" s="128"/>
      <c r="AU217" s="127"/>
      <c r="AV217" s="73" t="e">
        <f t="shared" si="27"/>
        <v>#N/A</v>
      </c>
      <c r="AW217" s="127" t="str">
        <f t="shared" si="23"/>
        <v>NON-ENERGY</v>
      </c>
      <c r="AX217" s="73" t="str">
        <f>IF(OR(I217="Water",I217=" Sewage"),VLOOKUP(AV217,'Discounts II'!$B$5:$E$25,4),IF(OR(I217="Other",I217=" Demand"),VLOOKUP(AV217,'Discounts II'!$B$5:$E$25,2),"NOT OTHER"))</f>
        <v>NOT OTHER</v>
      </c>
      <c r="AY217" s="77" t="e">
        <f>IF($G$11=1,VLOOKUP(AV217,'Discounts I'!$B$10:$H$30,AW217),IF($G$11=2,VLOOKUP(AV217,'Discounts I'!$B$38:$H$58,AW217),IF($G$11=3,VLOOKUP(AV217,'Discounts I'!$B$66:$H$86,AW217),IF($G$11=4,VLOOKUP(AV217,'Discounts I'!$B$94:$H$114,AW217),IF($G$11=5,VLOOKUP(AV217,'Discounts I'!$B$122:$H$142,AW217))))))</f>
        <v>#N/A</v>
      </c>
      <c r="AZ217" s="129"/>
      <c r="BA217" s="129" t="e">
        <f>VLOOKUP(I217,Tables!$G$41:$H$50,2,FALSE)</f>
        <v>#N/A</v>
      </c>
      <c r="BB217" s="129" t="e">
        <f>VLOOKUP(I217,Tables!$G$52:$H$61,2,FALSE)</f>
        <v>#N/A</v>
      </c>
      <c r="BC217" s="129" t="e">
        <f>VLOOKUP(I217,Tables!$G$66:$H$76,2,FALSE)</f>
        <v>#N/A</v>
      </c>
    </row>
    <row r="218" spans="2:55" s="126" customFormat="1" ht="16.5" hidden="1" customHeight="1" x14ac:dyDescent="0.25">
      <c r="B218" s="265"/>
      <c r="C218" s="92">
        <v>72</v>
      </c>
      <c r="D218" s="351"/>
      <c r="E218" s="351"/>
      <c r="F218" s="351"/>
      <c r="G218" s="351"/>
      <c r="H218" s="351"/>
      <c r="I218" s="327"/>
      <c r="J218" s="327"/>
      <c r="K218" s="327"/>
      <c r="L218" s="327"/>
      <c r="M218" s="327"/>
      <c r="N218" s="327"/>
      <c r="O218" s="327"/>
      <c r="P218" s="327"/>
      <c r="Q218" s="327"/>
      <c r="R218" s="328"/>
      <c r="S218" s="329"/>
      <c r="T218" s="330"/>
      <c r="U218" s="330"/>
      <c r="V218" s="330"/>
      <c r="W218" s="331" t="str">
        <f t="shared" si="24"/>
        <v/>
      </c>
      <c r="X218" s="332"/>
      <c r="Y218" s="340"/>
      <c r="Z218" s="341"/>
      <c r="AA218" s="341"/>
      <c r="AB218" s="331" t="str">
        <f t="shared" si="28"/>
        <v/>
      </c>
      <c r="AC218" s="332"/>
      <c r="AD218" s="346" t="str">
        <f t="shared" si="29"/>
        <v/>
      </c>
      <c r="AE218" s="347"/>
      <c r="AF218" s="347"/>
      <c r="AG218" s="348" t="str">
        <f t="shared" si="25"/>
        <v/>
      </c>
      <c r="AH218" s="349"/>
      <c r="AI218" s="294"/>
      <c r="AJ218" s="295"/>
      <c r="AK218" s="295"/>
      <c r="AL218" s="295"/>
      <c r="AM218" s="296" t="str">
        <f t="shared" si="26"/>
        <v/>
      </c>
      <c r="AN218" s="296"/>
      <c r="AO218" s="295" t="str">
        <f t="shared" si="30"/>
        <v/>
      </c>
      <c r="AP218" s="295"/>
      <c r="AQ218" s="295"/>
      <c r="AR218" s="295"/>
      <c r="AS218" s="265"/>
      <c r="AT218" s="128"/>
      <c r="AU218" s="127"/>
      <c r="AV218" s="73" t="e">
        <f t="shared" si="27"/>
        <v>#N/A</v>
      </c>
      <c r="AW218" s="127" t="str">
        <f t="shared" si="23"/>
        <v>NON-ENERGY</v>
      </c>
      <c r="AX218" s="73" t="str">
        <f>IF(OR(I218="Water",I218=" Sewage"),VLOOKUP(AV218,'Discounts II'!$B$5:$E$25,4),IF(OR(I218="Other",I218=" Demand"),VLOOKUP(AV218,'Discounts II'!$B$5:$E$25,2),"NOT OTHER"))</f>
        <v>NOT OTHER</v>
      </c>
      <c r="AY218" s="77" t="e">
        <f>IF($G$11=1,VLOOKUP(AV218,'Discounts I'!$B$10:$H$30,AW218),IF($G$11=2,VLOOKUP(AV218,'Discounts I'!$B$38:$H$58,AW218),IF($G$11=3,VLOOKUP(AV218,'Discounts I'!$B$66:$H$86,AW218),IF($G$11=4,VLOOKUP(AV218,'Discounts I'!$B$94:$H$114,AW218),IF($G$11=5,VLOOKUP(AV218,'Discounts I'!$B$122:$H$142,AW218))))))</f>
        <v>#N/A</v>
      </c>
      <c r="AZ218" s="129"/>
      <c r="BA218" s="129" t="e">
        <f>VLOOKUP(I218,Tables!$G$41:$H$50,2,FALSE)</f>
        <v>#N/A</v>
      </c>
      <c r="BB218" s="129" t="e">
        <f>VLOOKUP(I218,Tables!$G$52:$H$61,2,FALSE)</f>
        <v>#N/A</v>
      </c>
      <c r="BC218" s="129" t="e">
        <f>VLOOKUP(I218,Tables!$G$66:$H$76,2,FALSE)</f>
        <v>#N/A</v>
      </c>
    </row>
    <row r="219" spans="2:55" s="126" customFormat="1" ht="16.5" hidden="1" customHeight="1" x14ac:dyDescent="0.25">
      <c r="B219" s="265"/>
      <c r="C219" s="92">
        <v>73</v>
      </c>
      <c r="D219" s="351"/>
      <c r="E219" s="351"/>
      <c r="F219" s="351"/>
      <c r="G219" s="351"/>
      <c r="H219" s="351"/>
      <c r="I219" s="327"/>
      <c r="J219" s="327"/>
      <c r="K219" s="327"/>
      <c r="L219" s="327"/>
      <c r="M219" s="327"/>
      <c r="N219" s="327"/>
      <c r="O219" s="327"/>
      <c r="P219" s="327"/>
      <c r="Q219" s="327"/>
      <c r="R219" s="328"/>
      <c r="S219" s="329"/>
      <c r="T219" s="330"/>
      <c r="U219" s="330"/>
      <c r="V219" s="330"/>
      <c r="W219" s="331" t="str">
        <f t="shared" si="24"/>
        <v/>
      </c>
      <c r="X219" s="332"/>
      <c r="Y219" s="340"/>
      <c r="Z219" s="341"/>
      <c r="AA219" s="341"/>
      <c r="AB219" s="331" t="str">
        <f t="shared" si="28"/>
        <v/>
      </c>
      <c r="AC219" s="332"/>
      <c r="AD219" s="346" t="str">
        <f t="shared" si="29"/>
        <v/>
      </c>
      <c r="AE219" s="347"/>
      <c r="AF219" s="347"/>
      <c r="AG219" s="348" t="str">
        <f t="shared" si="25"/>
        <v/>
      </c>
      <c r="AH219" s="349"/>
      <c r="AI219" s="294"/>
      <c r="AJ219" s="295"/>
      <c r="AK219" s="295"/>
      <c r="AL219" s="295"/>
      <c r="AM219" s="296" t="str">
        <f t="shared" si="26"/>
        <v/>
      </c>
      <c r="AN219" s="296"/>
      <c r="AO219" s="295" t="str">
        <f t="shared" si="30"/>
        <v/>
      </c>
      <c r="AP219" s="295"/>
      <c r="AQ219" s="295"/>
      <c r="AR219" s="295"/>
      <c r="AS219" s="265"/>
      <c r="AT219" s="128"/>
      <c r="AU219" s="127"/>
      <c r="AV219" s="73" t="e">
        <f t="shared" si="27"/>
        <v>#N/A</v>
      </c>
      <c r="AW219" s="127" t="str">
        <f t="shared" si="23"/>
        <v>NON-ENERGY</v>
      </c>
      <c r="AX219" s="73" t="str">
        <f>IF(OR(I219="Water",I219=" Sewage"),VLOOKUP(AV219,'Discounts II'!$B$5:$E$25,4),IF(OR(I219="Other",I219=" Demand"),VLOOKUP(AV219,'Discounts II'!$B$5:$E$25,2),"NOT OTHER"))</f>
        <v>NOT OTHER</v>
      </c>
      <c r="AY219" s="77" t="e">
        <f>IF($G$11=1,VLOOKUP(AV219,'Discounts I'!$B$10:$H$30,AW219),IF($G$11=2,VLOOKUP(AV219,'Discounts I'!$B$38:$H$58,AW219),IF($G$11=3,VLOOKUP(AV219,'Discounts I'!$B$66:$H$86,AW219),IF($G$11=4,VLOOKUP(AV219,'Discounts I'!$B$94:$H$114,AW219),IF($G$11=5,VLOOKUP(AV219,'Discounts I'!$B$122:$H$142,AW219))))))</f>
        <v>#N/A</v>
      </c>
      <c r="AZ219" s="129"/>
      <c r="BA219" s="129" t="e">
        <f>VLOOKUP(I219,Tables!$G$41:$H$50,2,FALSE)</f>
        <v>#N/A</v>
      </c>
      <c r="BB219" s="129" t="e">
        <f>VLOOKUP(I219,Tables!$G$52:$H$61,2,FALSE)</f>
        <v>#N/A</v>
      </c>
      <c r="BC219" s="129" t="e">
        <f>VLOOKUP(I219,Tables!$G$66:$H$76,2,FALSE)</f>
        <v>#N/A</v>
      </c>
    </row>
    <row r="220" spans="2:55" s="126" customFormat="1" ht="16.5" hidden="1" customHeight="1" x14ac:dyDescent="0.25">
      <c r="B220" s="265"/>
      <c r="C220" s="92">
        <v>74</v>
      </c>
      <c r="D220" s="351"/>
      <c r="E220" s="351"/>
      <c r="F220" s="351"/>
      <c r="G220" s="351"/>
      <c r="H220" s="351"/>
      <c r="I220" s="327"/>
      <c r="J220" s="327"/>
      <c r="K220" s="327"/>
      <c r="L220" s="327"/>
      <c r="M220" s="327"/>
      <c r="N220" s="327"/>
      <c r="O220" s="327"/>
      <c r="P220" s="327"/>
      <c r="Q220" s="327"/>
      <c r="R220" s="328"/>
      <c r="S220" s="329"/>
      <c r="T220" s="330"/>
      <c r="U220" s="330"/>
      <c r="V220" s="330"/>
      <c r="W220" s="331" t="str">
        <f t="shared" si="24"/>
        <v/>
      </c>
      <c r="X220" s="332"/>
      <c r="Y220" s="340"/>
      <c r="Z220" s="341"/>
      <c r="AA220" s="341"/>
      <c r="AB220" s="331" t="str">
        <f t="shared" si="28"/>
        <v/>
      </c>
      <c r="AC220" s="332"/>
      <c r="AD220" s="346" t="str">
        <f t="shared" si="29"/>
        <v/>
      </c>
      <c r="AE220" s="347"/>
      <c r="AF220" s="347"/>
      <c r="AG220" s="348" t="str">
        <f t="shared" si="25"/>
        <v/>
      </c>
      <c r="AH220" s="349"/>
      <c r="AI220" s="294"/>
      <c r="AJ220" s="295"/>
      <c r="AK220" s="295"/>
      <c r="AL220" s="295"/>
      <c r="AM220" s="296" t="str">
        <f t="shared" si="26"/>
        <v/>
      </c>
      <c r="AN220" s="296"/>
      <c r="AO220" s="295" t="str">
        <f t="shared" si="30"/>
        <v/>
      </c>
      <c r="AP220" s="295"/>
      <c r="AQ220" s="295"/>
      <c r="AR220" s="295"/>
      <c r="AS220" s="265"/>
      <c r="AT220" s="128"/>
      <c r="AU220" s="127"/>
      <c r="AV220" s="73" t="e">
        <f t="shared" si="27"/>
        <v>#N/A</v>
      </c>
      <c r="AW220" s="127" t="str">
        <f t="shared" si="23"/>
        <v>NON-ENERGY</v>
      </c>
      <c r="AX220" s="73" t="str">
        <f>IF(OR(I220="Water",I220=" Sewage"),VLOOKUP(AV220,'Discounts II'!$B$5:$E$25,4),IF(OR(I220="Other",I220=" Demand"),VLOOKUP(AV220,'Discounts II'!$B$5:$E$25,2),"NOT OTHER"))</f>
        <v>NOT OTHER</v>
      </c>
      <c r="AY220" s="77" t="e">
        <f>IF($G$11=1,VLOOKUP(AV220,'Discounts I'!$B$10:$H$30,AW220),IF($G$11=2,VLOOKUP(AV220,'Discounts I'!$B$38:$H$58,AW220),IF($G$11=3,VLOOKUP(AV220,'Discounts I'!$B$66:$H$86,AW220),IF($G$11=4,VLOOKUP(AV220,'Discounts I'!$B$94:$H$114,AW220),IF($G$11=5,VLOOKUP(AV220,'Discounts I'!$B$122:$H$142,AW220))))))</f>
        <v>#N/A</v>
      </c>
      <c r="AZ220" s="129"/>
      <c r="BA220" s="129" t="e">
        <f>VLOOKUP(I220,Tables!$G$41:$H$50,2,FALSE)</f>
        <v>#N/A</v>
      </c>
      <c r="BB220" s="129" t="e">
        <f>VLOOKUP(I220,Tables!$G$52:$H$61,2,FALSE)</f>
        <v>#N/A</v>
      </c>
      <c r="BC220" s="129" t="e">
        <f>VLOOKUP(I220,Tables!$G$66:$H$76,2,FALSE)</f>
        <v>#N/A</v>
      </c>
    </row>
    <row r="221" spans="2:55" s="126" customFormat="1" ht="16.5" hidden="1" customHeight="1" x14ac:dyDescent="0.25">
      <c r="B221" s="265"/>
      <c r="C221" s="92">
        <v>75</v>
      </c>
      <c r="D221" s="351"/>
      <c r="E221" s="351"/>
      <c r="F221" s="351"/>
      <c r="G221" s="351"/>
      <c r="H221" s="351"/>
      <c r="I221" s="327"/>
      <c r="J221" s="327"/>
      <c r="K221" s="327"/>
      <c r="L221" s="327"/>
      <c r="M221" s="327"/>
      <c r="N221" s="327"/>
      <c r="O221" s="327"/>
      <c r="P221" s="327"/>
      <c r="Q221" s="327"/>
      <c r="R221" s="328"/>
      <c r="S221" s="329"/>
      <c r="T221" s="330"/>
      <c r="U221" s="330"/>
      <c r="V221" s="330"/>
      <c r="W221" s="331" t="str">
        <f t="shared" si="24"/>
        <v/>
      </c>
      <c r="X221" s="332"/>
      <c r="Y221" s="340"/>
      <c r="Z221" s="341"/>
      <c r="AA221" s="341"/>
      <c r="AB221" s="331" t="str">
        <f t="shared" si="28"/>
        <v/>
      </c>
      <c r="AC221" s="332"/>
      <c r="AD221" s="346" t="str">
        <f t="shared" si="29"/>
        <v/>
      </c>
      <c r="AE221" s="347"/>
      <c r="AF221" s="347"/>
      <c r="AG221" s="348" t="str">
        <f t="shared" si="25"/>
        <v/>
      </c>
      <c r="AH221" s="349"/>
      <c r="AI221" s="294"/>
      <c r="AJ221" s="295"/>
      <c r="AK221" s="295"/>
      <c r="AL221" s="295"/>
      <c r="AM221" s="296" t="str">
        <f t="shared" si="26"/>
        <v/>
      </c>
      <c r="AN221" s="296"/>
      <c r="AO221" s="295" t="str">
        <f t="shared" si="30"/>
        <v/>
      </c>
      <c r="AP221" s="295"/>
      <c r="AQ221" s="295"/>
      <c r="AR221" s="295"/>
      <c r="AS221" s="265"/>
      <c r="AT221" s="128"/>
      <c r="AU221" s="127"/>
      <c r="AV221" s="73" t="e">
        <f t="shared" si="27"/>
        <v>#N/A</v>
      </c>
      <c r="AW221" s="127" t="str">
        <f t="shared" si="23"/>
        <v>NON-ENERGY</v>
      </c>
      <c r="AX221" s="73" t="str">
        <f>IF(OR(I221="Water",I221=" Sewage"),VLOOKUP(AV221,'Discounts II'!$B$5:$E$25,4),IF(OR(I221="Other",I221=" Demand"),VLOOKUP(AV221,'Discounts II'!$B$5:$E$25,2),"NOT OTHER"))</f>
        <v>NOT OTHER</v>
      </c>
      <c r="AY221" s="77" t="e">
        <f>IF($G$11=1,VLOOKUP(AV221,'Discounts I'!$B$10:$H$30,AW221),IF($G$11=2,VLOOKUP(AV221,'Discounts I'!$B$38:$H$58,AW221),IF($G$11=3,VLOOKUP(AV221,'Discounts I'!$B$66:$H$86,AW221),IF($G$11=4,VLOOKUP(AV221,'Discounts I'!$B$94:$H$114,AW221),IF($G$11=5,VLOOKUP(AV221,'Discounts I'!$B$122:$H$142,AW221))))))</f>
        <v>#N/A</v>
      </c>
      <c r="AZ221" s="129"/>
      <c r="BA221" s="129" t="e">
        <f>VLOOKUP(I221,Tables!$G$41:$H$50,2,FALSE)</f>
        <v>#N/A</v>
      </c>
      <c r="BB221" s="129" t="e">
        <f>VLOOKUP(I221,Tables!$G$52:$H$61,2,FALSE)</f>
        <v>#N/A</v>
      </c>
      <c r="BC221" s="129" t="e">
        <f>VLOOKUP(I221,Tables!$G$66:$H$76,2,FALSE)</f>
        <v>#N/A</v>
      </c>
    </row>
    <row r="222" spans="2:55" s="126" customFormat="1" ht="16.5" hidden="1" customHeight="1" x14ac:dyDescent="0.25">
      <c r="B222" s="265"/>
      <c r="C222" s="92">
        <v>76</v>
      </c>
      <c r="D222" s="351"/>
      <c r="E222" s="351"/>
      <c r="F222" s="351"/>
      <c r="G222" s="351"/>
      <c r="H222" s="351"/>
      <c r="I222" s="327"/>
      <c r="J222" s="327"/>
      <c r="K222" s="327"/>
      <c r="L222" s="327"/>
      <c r="M222" s="327"/>
      <c r="N222" s="327"/>
      <c r="O222" s="327"/>
      <c r="P222" s="327"/>
      <c r="Q222" s="327"/>
      <c r="R222" s="328"/>
      <c r="S222" s="329"/>
      <c r="T222" s="330"/>
      <c r="U222" s="330"/>
      <c r="V222" s="330"/>
      <c r="W222" s="331" t="str">
        <f t="shared" si="24"/>
        <v/>
      </c>
      <c r="X222" s="332"/>
      <c r="Y222" s="340"/>
      <c r="Z222" s="341"/>
      <c r="AA222" s="341"/>
      <c r="AB222" s="331" t="str">
        <f t="shared" si="28"/>
        <v/>
      </c>
      <c r="AC222" s="332"/>
      <c r="AD222" s="346" t="str">
        <f t="shared" si="29"/>
        <v/>
      </c>
      <c r="AE222" s="347"/>
      <c r="AF222" s="347"/>
      <c r="AG222" s="348" t="str">
        <f t="shared" si="25"/>
        <v/>
      </c>
      <c r="AH222" s="349"/>
      <c r="AI222" s="294"/>
      <c r="AJ222" s="295"/>
      <c r="AK222" s="295"/>
      <c r="AL222" s="295"/>
      <c r="AM222" s="296" t="str">
        <f t="shared" si="26"/>
        <v/>
      </c>
      <c r="AN222" s="296"/>
      <c r="AO222" s="295" t="str">
        <f t="shared" si="30"/>
        <v/>
      </c>
      <c r="AP222" s="295"/>
      <c r="AQ222" s="295"/>
      <c r="AR222" s="295"/>
      <c r="AS222" s="265"/>
      <c r="AT222" s="128"/>
      <c r="AU222" s="127"/>
      <c r="AV222" s="73" t="e">
        <f t="shared" si="27"/>
        <v>#N/A</v>
      </c>
      <c r="AW222" s="127" t="str">
        <f t="shared" si="23"/>
        <v>NON-ENERGY</v>
      </c>
      <c r="AX222" s="73" t="str">
        <f>IF(OR(I222="Water",I222=" Sewage"),VLOOKUP(AV222,'Discounts II'!$B$5:$E$25,4),IF(OR(I222="Other",I222=" Demand"),VLOOKUP(AV222,'Discounts II'!$B$5:$E$25,2),"NOT OTHER"))</f>
        <v>NOT OTHER</v>
      </c>
      <c r="AY222" s="77" t="e">
        <f>IF($G$11=1,VLOOKUP(AV222,'Discounts I'!$B$10:$H$30,AW222),IF($G$11=2,VLOOKUP(AV222,'Discounts I'!$B$38:$H$58,AW222),IF($G$11=3,VLOOKUP(AV222,'Discounts I'!$B$66:$H$86,AW222),IF($G$11=4,VLOOKUP(AV222,'Discounts I'!$B$94:$H$114,AW222),IF($G$11=5,VLOOKUP(AV222,'Discounts I'!$B$122:$H$142,AW222))))))</f>
        <v>#N/A</v>
      </c>
      <c r="AZ222" s="129"/>
      <c r="BA222" s="129" t="e">
        <f>VLOOKUP(I222,Tables!$G$41:$H$50,2,FALSE)</f>
        <v>#N/A</v>
      </c>
      <c r="BB222" s="129" t="e">
        <f>VLOOKUP(I222,Tables!$G$52:$H$61,2,FALSE)</f>
        <v>#N/A</v>
      </c>
      <c r="BC222" s="129" t="e">
        <f>VLOOKUP(I222,Tables!$G$66:$H$76,2,FALSE)</f>
        <v>#N/A</v>
      </c>
    </row>
    <row r="223" spans="2:55" s="126" customFormat="1" ht="16.5" hidden="1" customHeight="1" x14ac:dyDescent="0.25">
      <c r="B223" s="265"/>
      <c r="C223" s="92">
        <v>77</v>
      </c>
      <c r="D223" s="351"/>
      <c r="E223" s="351"/>
      <c r="F223" s="351"/>
      <c r="G223" s="351"/>
      <c r="H223" s="351"/>
      <c r="I223" s="327"/>
      <c r="J223" s="327"/>
      <c r="K223" s="327"/>
      <c r="L223" s="327"/>
      <c r="M223" s="327"/>
      <c r="N223" s="327"/>
      <c r="O223" s="327"/>
      <c r="P223" s="327"/>
      <c r="Q223" s="327"/>
      <c r="R223" s="328"/>
      <c r="S223" s="329"/>
      <c r="T223" s="330"/>
      <c r="U223" s="330"/>
      <c r="V223" s="330"/>
      <c r="W223" s="331" t="str">
        <f t="shared" si="24"/>
        <v/>
      </c>
      <c r="X223" s="332"/>
      <c r="Y223" s="340"/>
      <c r="Z223" s="341"/>
      <c r="AA223" s="341"/>
      <c r="AB223" s="331" t="str">
        <f t="shared" si="28"/>
        <v/>
      </c>
      <c r="AC223" s="332"/>
      <c r="AD223" s="346" t="str">
        <f t="shared" si="29"/>
        <v/>
      </c>
      <c r="AE223" s="347"/>
      <c r="AF223" s="347"/>
      <c r="AG223" s="348" t="str">
        <f t="shared" si="25"/>
        <v/>
      </c>
      <c r="AH223" s="349"/>
      <c r="AI223" s="294"/>
      <c r="AJ223" s="295"/>
      <c r="AK223" s="295"/>
      <c r="AL223" s="295"/>
      <c r="AM223" s="296" t="str">
        <f t="shared" si="26"/>
        <v/>
      </c>
      <c r="AN223" s="296"/>
      <c r="AO223" s="295" t="str">
        <f t="shared" si="30"/>
        <v/>
      </c>
      <c r="AP223" s="295"/>
      <c r="AQ223" s="295"/>
      <c r="AR223" s="295"/>
      <c r="AS223" s="265"/>
      <c r="AT223" s="128"/>
      <c r="AU223" s="127"/>
      <c r="AV223" s="73" t="e">
        <f t="shared" si="27"/>
        <v>#N/A</v>
      </c>
      <c r="AW223" s="127" t="str">
        <f t="shared" si="23"/>
        <v>NON-ENERGY</v>
      </c>
      <c r="AX223" s="73" t="str">
        <f>IF(OR(I223="Water",I223=" Sewage"),VLOOKUP(AV223,'Discounts II'!$B$5:$E$25,4),IF(OR(I223="Other",I223=" Demand"),VLOOKUP(AV223,'Discounts II'!$B$5:$E$25,2),"NOT OTHER"))</f>
        <v>NOT OTHER</v>
      </c>
      <c r="AY223" s="77" t="e">
        <f>IF($G$11=1,VLOOKUP(AV223,'Discounts I'!$B$10:$H$30,AW223),IF($G$11=2,VLOOKUP(AV223,'Discounts I'!$B$38:$H$58,AW223),IF($G$11=3,VLOOKUP(AV223,'Discounts I'!$B$66:$H$86,AW223),IF($G$11=4,VLOOKUP(AV223,'Discounts I'!$B$94:$H$114,AW223),IF($G$11=5,VLOOKUP(AV223,'Discounts I'!$B$122:$H$142,AW223))))))</f>
        <v>#N/A</v>
      </c>
      <c r="AZ223" s="129"/>
      <c r="BA223" s="129" t="e">
        <f>VLOOKUP(I223,Tables!$G$41:$H$50,2,FALSE)</f>
        <v>#N/A</v>
      </c>
      <c r="BB223" s="129" t="e">
        <f>VLOOKUP(I223,Tables!$G$52:$H$61,2,FALSE)</f>
        <v>#N/A</v>
      </c>
      <c r="BC223" s="129" t="e">
        <f>VLOOKUP(I223,Tables!$G$66:$H$76,2,FALSE)</f>
        <v>#N/A</v>
      </c>
    </row>
    <row r="224" spans="2:55" s="126" customFormat="1" ht="16.5" hidden="1" customHeight="1" x14ac:dyDescent="0.25">
      <c r="B224" s="265"/>
      <c r="C224" s="92">
        <v>78</v>
      </c>
      <c r="D224" s="351"/>
      <c r="E224" s="351"/>
      <c r="F224" s="351"/>
      <c r="G224" s="351"/>
      <c r="H224" s="351"/>
      <c r="I224" s="327"/>
      <c r="J224" s="327"/>
      <c r="K224" s="327"/>
      <c r="L224" s="327"/>
      <c r="M224" s="327"/>
      <c r="N224" s="327"/>
      <c r="O224" s="327"/>
      <c r="P224" s="327"/>
      <c r="Q224" s="327"/>
      <c r="R224" s="328"/>
      <c r="S224" s="329"/>
      <c r="T224" s="330"/>
      <c r="U224" s="330"/>
      <c r="V224" s="330"/>
      <c r="W224" s="331" t="str">
        <f t="shared" si="24"/>
        <v/>
      </c>
      <c r="X224" s="332"/>
      <c r="Y224" s="340"/>
      <c r="Z224" s="341"/>
      <c r="AA224" s="341"/>
      <c r="AB224" s="331" t="str">
        <f t="shared" si="28"/>
        <v/>
      </c>
      <c r="AC224" s="332"/>
      <c r="AD224" s="346" t="str">
        <f t="shared" si="29"/>
        <v/>
      </c>
      <c r="AE224" s="347"/>
      <c r="AF224" s="347"/>
      <c r="AG224" s="348" t="str">
        <f t="shared" si="25"/>
        <v/>
      </c>
      <c r="AH224" s="349"/>
      <c r="AI224" s="294"/>
      <c r="AJ224" s="295"/>
      <c r="AK224" s="295"/>
      <c r="AL224" s="295"/>
      <c r="AM224" s="296" t="str">
        <f t="shared" si="26"/>
        <v/>
      </c>
      <c r="AN224" s="296"/>
      <c r="AO224" s="295" t="str">
        <f t="shared" si="30"/>
        <v/>
      </c>
      <c r="AP224" s="295"/>
      <c r="AQ224" s="295"/>
      <c r="AR224" s="295"/>
      <c r="AS224" s="265"/>
      <c r="AT224" s="128"/>
      <c r="AU224" s="127"/>
      <c r="AV224" s="73" t="e">
        <f t="shared" si="27"/>
        <v>#N/A</v>
      </c>
      <c r="AW224" s="127" t="str">
        <f t="shared" si="23"/>
        <v>NON-ENERGY</v>
      </c>
      <c r="AX224" s="73" t="str">
        <f>IF(OR(I224="Water",I224=" Sewage"),VLOOKUP(AV224,'Discounts II'!$B$5:$E$25,4),IF(OR(I224="Other",I224=" Demand"),VLOOKUP(AV224,'Discounts II'!$B$5:$E$25,2),"NOT OTHER"))</f>
        <v>NOT OTHER</v>
      </c>
      <c r="AY224" s="77" t="e">
        <f>IF($G$11=1,VLOOKUP(AV224,'Discounts I'!$B$10:$H$30,AW224),IF($G$11=2,VLOOKUP(AV224,'Discounts I'!$B$38:$H$58,AW224),IF($G$11=3,VLOOKUP(AV224,'Discounts I'!$B$66:$H$86,AW224),IF($G$11=4,VLOOKUP(AV224,'Discounts I'!$B$94:$H$114,AW224),IF($G$11=5,VLOOKUP(AV224,'Discounts I'!$B$122:$H$142,AW224))))))</f>
        <v>#N/A</v>
      </c>
      <c r="AZ224" s="129"/>
      <c r="BA224" s="129" t="e">
        <f>VLOOKUP(I224,Tables!$G$41:$H$50,2,FALSE)</f>
        <v>#N/A</v>
      </c>
      <c r="BB224" s="129" t="e">
        <f>VLOOKUP(I224,Tables!$G$52:$H$61,2,FALSE)</f>
        <v>#N/A</v>
      </c>
      <c r="BC224" s="129" t="e">
        <f>VLOOKUP(I224,Tables!$G$66:$H$76,2,FALSE)</f>
        <v>#N/A</v>
      </c>
    </row>
    <row r="225" spans="2:55" s="126" customFormat="1" ht="16.5" hidden="1" customHeight="1" x14ac:dyDescent="0.25">
      <c r="B225" s="265"/>
      <c r="C225" s="92">
        <v>79</v>
      </c>
      <c r="D225" s="351"/>
      <c r="E225" s="351"/>
      <c r="F225" s="351"/>
      <c r="G225" s="351"/>
      <c r="H225" s="351"/>
      <c r="I225" s="327"/>
      <c r="J225" s="327"/>
      <c r="K225" s="327"/>
      <c r="L225" s="327"/>
      <c r="M225" s="327"/>
      <c r="N225" s="327"/>
      <c r="O225" s="327"/>
      <c r="P225" s="327"/>
      <c r="Q225" s="327"/>
      <c r="R225" s="328"/>
      <c r="S225" s="329"/>
      <c r="T225" s="330"/>
      <c r="U225" s="330"/>
      <c r="V225" s="330"/>
      <c r="W225" s="331" t="str">
        <f t="shared" si="24"/>
        <v/>
      </c>
      <c r="X225" s="332"/>
      <c r="Y225" s="340"/>
      <c r="Z225" s="341"/>
      <c r="AA225" s="341"/>
      <c r="AB225" s="331" t="str">
        <f t="shared" si="28"/>
        <v/>
      </c>
      <c r="AC225" s="332"/>
      <c r="AD225" s="346" t="str">
        <f t="shared" si="29"/>
        <v/>
      </c>
      <c r="AE225" s="347"/>
      <c r="AF225" s="347"/>
      <c r="AG225" s="348" t="str">
        <f t="shared" si="25"/>
        <v/>
      </c>
      <c r="AH225" s="349"/>
      <c r="AI225" s="294"/>
      <c r="AJ225" s="295"/>
      <c r="AK225" s="295"/>
      <c r="AL225" s="295"/>
      <c r="AM225" s="296" t="str">
        <f t="shared" si="26"/>
        <v/>
      </c>
      <c r="AN225" s="296"/>
      <c r="AO225" s="295" t="str">
        <f t="shared" si="30"/>
        <v/>
      </c>
      <c r="AP225" s="295"/>
      <c r="AQ225" s="295"/>
      <c r="AR225" s="295"/>
      <c r="AS225" s="265"/>
      <c r="AT225" s="128"/>
      <c r="AU225" s="127"/>
      <c r="AV225" s="73" t="e">
        <f t="shared" si="27"/>
        <v>#N/A</v>
      </c>
      <c r="AW225" s="127" t="str">
        <f t="shared" si="23"/>
        <v>NON-ENERGY</v>
      </c>
      <c r="AX225" s="73" t="str">
        <f>IF(OR(I225="Water",I225=" Sewage"),VLOOKUP(AV225,'Discounts II'!$B$5:$E$25,4),IF(OR(I225="Other",I225=" Demand"),VLOOKUP(AV225,'Discounts II'!$B$5:$E$25,2),"NOT OTHER"))</f>
        <v>NOT OTHER</v>
      </c>
      <c r="AY225" s="77" t="e">
        <f>IF($G$11=1,VLOOKUP(AV225,'Discounts I'!$B$10:$H$30,AW225),IF($G$11=2,VLOOKUP(AV225,'Discounts I'!$B$38:$H$58,AW225),IF($G$11=3,VLOOKUP(AV225,'Discounts I'!$B$66:$H$86,AW225),IF($G$11=4,VLOOKUP(AV225,'Discounts I'!$B$94:$H$114,AW225),IF($G$11=5,VLOOKUP(AV225,'Discounts I'!$B$122:$H$142,AW225))))))</f>
        <v>#N/A</v>
      </c>
      <c r="AZ225" s="129"/>
      <c r="BA225" s="129" t="e">
        <f>VLOOKUP(I225,Tables!$G$41:$H$50,2,FALSE)</f>
        <v>#N/A</v>
      </c>
      <c r="BB225" s="129" t="e">
        <f>VLOOKUP(I225,Tables!$G$52:$H$61,2,FALSE)</f>
        <v>#N/A</v>
      </c>
      <c r="BC225" s="129" t="e">
        <f>VLOOKUP(I225,Tables!$G$66:$H$76,2,FALSE)</f>
        <v>#N/A</v>
      </c>
    </row>
    <row r="226" spans="2:55" s="126" customFormat="1" ht="16.5" hidden="1" customHeight="1" x14ac:dyDescent="0.25">
      <c r="B226" s="265"/>
      <c r="C226" s="92">
        <v>80</v>
      </c>
      <c r="D226" s="351"/>
      <c r="E226" s="351"/>
      <c r="F226" s="351"/>
      <c r="G226" s="351"/>
      <c r="H226" s="351"/>
      <c r="I226" s="327"/>
      <c r="J226" s="327"/>
      <c r="K226" s="327"/>
      <c r="L226" s="327"/>
      <c r="M226" s="327"/>
      <c r="N226" s="327"/>
      <c r="O226" s="327"/>
      <c r="P226" s="327"/>
      <c r="Q226" s="327"/>
      <c r="R226" s="328"/>
      <c r="S226" s="329"/>
      <c r="T226" s="330"/>
      <c r="U226" s="330"/>
      <c r="V226" s="330"/>
      <c r="W226" s="331" t="str">
        <f t="shared" si="24"/>
        <v/>
      </c>
      <c r="X226" s="332"/>
      <c r="Y226" s="340"/>
      <c r="Z226" s="341"/>
      <c r="AA226" s="341"/>
      <c r="AB226" s="331" t="str">
        <f t="shared" si="28"/>
        <v/>
      </c>
      <c r="AC226" s="332"/>
      <c r="AD226" s="346" t="str">
        <f t="shared" si="29"/>
        <v/>
      </c>
      <c r="AE226" s="347"/>
      <c r="AF226" s="347"/>
      <c r="AG226" s="348" t="str">
        <f t="shared" si="25"/>
        <v/>
      </c>
      <c r="AH226" s="349"/>
      <c r="AI226" s="294"/>
      <c r="AJ226" s="295"/>
      <c r="AK226" s="295"/>
      <c r="AL226" s="295"/>
      <c r="AM226" s="296" t="str">
        <f t="shared" si="26"/>
        <v/>
      </c>
      <c r="AN226" s="296"/>
      <c r="AO226" s="295" t="str">
        <f t="shared" si="30"/>
        <v/>
      </c>
      <c r="AP226" s="295"/>
      <c r="AQ226" s="295"/>
      <c r="AR226" s="295"/>
      <c r="AS226" s="265"/>
      <c r="AT226" s="128"/>
      <c r="AU226" s="127"/>
      <c r="AV226" s="73" t="e">
        <f t="shared" si="27"/>
        <v>#N/A</v>
      </c>
      <c r="AW226" s="127" t="str">
        <f t="shared" si="23"/>
        <v>NON-ENERGY</v>
      </c>
      <c r="AX226" s="73" t="str">
        <f>IF(OR(I226="Water",I226=" Sewage"),VLOOKUP(AV226,'Discounts II'!$B$5:$E$25,4),IF(OR(I226="Other",I226=" Demand"),VLOOKUP(AV226,'Discounts II'!$B$5:$E$25,2),"NOT OTHER"))</f>
        <v>NOT OTHER</v>
      </c>
      <c r="AY226" s="77" t="e">
        <f>IF($G$11=1,VLOOKUP(AV226,'Discounts I'!$B$10:$H$30,AW226),IF($G$11=2,VLOOKUP(AV226,'Discounts I'!$B$38:$H$58,AW226),IF($G$11=3,VLOOKUP(AV226,'Discounts I'!$B$66:$H$86,AW226),IF($G$11=4,VLOOKUP(AV226,'Discounts I'!$B$94:$H$114,AW226),IF($G$11=5,VLOOKUP(AV226,'Discounts I'!$B$122:$H$142,AW226))))))</f>
        <v>#N/A</v>
      </c>
      <c r="AZ226" s="129"/>
      <c r="BA226" s="129" t="e">
        <f>VLOOKUP(I226,Tables!$G$41:$H$50,2,FALSE)</f>
        <v>#N/A</v>
      </c>
      <c r="BB226" s="129" t="e">
        <f>VLOOKUP(I226,Tables!$G$52:$H$61,2,FALSE)</f>
        <v>#N/A</v>
      </c>
      <c r="BC226" s="129" t="e">
        <f>VLOOKUP(I226,Tables!$G$66:$H$76,2,FALSE)</f>
        <v>#N/A</v>
      </c>
    </row>
    <row r="227" spans="2:55" s="126" customFormat="1" ht="16.5" hidden="1" customHeight="1" x14ac:dyDescent="0.25">
      <c r="B227" s="265"/>
      <c r="C227" s="92">
        <v>81</v>
      </c>
      <c r="D227" s="351"/>
      <c r="E227" s="351"/>
      <c r="F227" s="351"/>
      <c r="G227" s="351"/>
      <c r="H227" s="351"/>
      <c r="I227" s="327"/>
      <c r="J227" s="327"/>
      <c r="K227" s="327"/>
      <c r="L227" s="327"/>
      <c r="M227" s="327"/>
      <c r="N227" s="327"/>
      <c r="O227" s="327"/>
      <c r="P227" s="327"/>
      <c r="Q227" s="327"/>
      <c r="R227" s="328"/>
      <c r="S227" s="329"/>
      <c r="T227" s="330"/>
      <c r="U227" s="330"/>
      <c r="V227" s="330"/>
      <c r="W227" s="331" t="str">
        <f t="shared" si="24"/>
        <v/>
      </c>
      <c r="X227" s="332"/>
      <c r="Y227" s="340"/>
      <c r="Z227" s="341"/>
      <c r="AA227" s="341"/>
      <c r="AB227" s="331" t="str">
        <f t="shared" si="28"/>
        <v/>
      </c>
      <c r="AC227" s="332"/>
      <c r="AD227" s="346" t="str">
        <f t="shared" si="29"/>
        <v/>
      </c>
      <c r="AE227" s="347"/>
      <c r="AF227" s="347"/>
      <c r="AG227" s="348" t="str">
        <f t="shared" si="25"/>
        <v/>
      </c>
      <c r="AH227" s="349"/>
      <c r="AI227" s="294"/>
      <c r="AJ227" s="295"/>
      <c r="AK227" s="295"/>
      <c r="AL227" s="295"/>
      <c r="AM227" s="296" t="str">
        <f t="shared" si="26"/>
        <v/>
      </c>
      <c r="AN227" s="296"/>
      <c r="AO227" s="295" t="str">
        <f t="shared" si="30"/>
        <v/>
      </c>
      <c r="AP227" s="295"/>
      <c r="AQ227" s="295"/>
      <c r="AR227" s="295"/>
      <c r="AS227" s="265"/>
      <c r="AT227" s="128"/>
      <c r="AU227" s="127"/>
      <c r="AV227" s="73" t="e">
        <f t="shared" si="27"/>
        <v>#N/A</v>
      </c>
      <c r="AW227" s="127" t="str">
        <f t="shared" si="23"/>
        <v>NON-ENERGY</v>
      </c>
      <c r="AX227" s="73" t="str">
        <f>IF(OR(I227="Water",I227=" Sewage"),VLOOKUP(AV227,'Discounts II'!$B$5:$E$25,4),IF(OR(I227="Other",I227=" Demand"),VLOOKUP(AV227,'Discounts II'!$B$5:$E$25,2),"NOT OTHER"))</f>
        <v>NOT OTHER</v>
      </c>
      <c r="AY227" s="77" t="e">
        <f>IF($G$11=1,VLOOKUP(AV227,'Discounts I'!$B$10:$H$30,AW227),IF($G$11=2,VLOOKUP(AV227,'Discounts I'!$B$38:$H$58,AW227),IF($G$11=3,VLOOKUP(AV227,'Discounts I'!$B$66:$H$86,AW227),IF($G$11=4,VLOOKUP(AV227,'Discounts I'!$B$94:$H$114,AW227),IF($G$11=5,VLOOKUP(AV227,'Discounts I'!$B$122:$H$142,AW227))))))</f>
        <v>#N/A</v>
      </c>
      <c r="AZ227" s="129"/>
      <c r="BA227" s="129" t="e">
        <f>VLOOKUP(I227,Tables!$G$41:$H$50,2,FALSE)</f>
        <v>#N/A</v>
      </c>
      <c r="BB227" s="129" t="e">
        <f>VLOOKUP(I227,Tables!$G$52:$H$61,2,FALSE)</f>
        <v>#N/A</v>
      </c>
      <c r="BC227" s="129" t="e">
        <f>VLOOKUP(I227,Tables!$G$66:$H$76,2,FALSE)</f>
        <v>#N/A</v>
      </c>
    </row>
    <row r="228" spans="2:55" s="126" customFormat="1" ht="16.5" hidden="1" customHeight="1" x14ac:dyDescent="0.25">
      <c r="B228" s="265"/>
      <c r="C228" s="92">
        <v>82</v>
      </c>
      <c r="D228" s="351"/>
      <c r="E228" s="351"/>
      <c r="F228" s="351"/>
      <c r="G228" s="351"/>
      <c r="H228" s="351"/>
      <c r="I228" s="327"/>
      <c r="J228" s="327"/>
      <c r="K228" s="327"/>
      <c r="L228" s="327"/>
      <c r="M228" s="327"/>
      <c r="N228" s="327"/>
      <c r="O228" s="327"/>
      <c r="P228" s="327"/>
      <c r="Q228" s="327"/>
      <c r="R228" s="328"/>
      <c r="S228" s="329"/>
      <c r="T228" s="330"/>
      <c r="U228" s="330"/>
      <c r="V228" s="330"/>
      <c r="W228" s="331" t="str">
        <f t="shared" si="24"/>
        <v/>
      </c>
      <c r="X228" s="332"/>
      <c r="Y228" s="340"/>
      <c r="Z228" s="341"/>
      <c r="AA228" s="341"/>
      <c r="AB228" s="331" t="str">
        <f t="shared" si="28"/>
        <v/>
      </c>
      <c r="AC228" s="332"/>
      <c r="AD228" s="346" t="str">
        <f t="shared" si="29"/>
        <v/>
      </c>
      <c r="AE228" s="347"/>
      <c r="AF228" s="347"/>
      <c r="AG228" s="348" t="str">
        <f t="shared" si="25"/>
        <v/>
      </c>
      <c r="AH228" s="349"/>
      <c r="AI228" s="294"/>
      <c r="AJ228" s="295"/>
      <c r="AK228" s="295"/>
      <c r="AL228" s="295"/>
      <c r="AM228" s="296" t="str">
        <f t="shared" si="26"/>
        <v/>
      </c>
      <c r="AN228" s="296"/>
      <c r="AO228" s="295" t="str">
        <f t="shared" si="30"/>
        <v/>
      </c>
      <c r="AP228" s="295"/>
      <c r="AQ228" s="295"/>
      <c r="AR228" s="295"/>
      <c r="AS228" s="265"/>
      <c r="AT228" s="128"/>
      <c r="AU228" s="127"/>
      <c r="AV228" s="73" t="e">
        <f t="shared" si="27"/>
        <v>#N/A</v>
      </c>
      <c r="AW228" s="127" t="str">
        <f t="shared" si="23"/>
        <v>NON-ENERGY</v>
      </c>
      <c r="AX228" s="73" t="str">
        <f>IF(OR(I228="Water",I228=" Sewage"),VLOOKUP(AV228,'Discounts II'!$B$5:$E$25,4),IF(OR(I228="Other",I228=" Demand"),VLOOKUP(AV228,'Discounts II'!$B$5:$E$25,2),"NOT OTHER"))</f>
        <v>NOT OTHER</v>
      </c>
      <c r="AY228" s="77" t="e">
        <f>IF($G$11=1,VLOOKUP(AV228,'Discounts I'!$B$10:$H$30,AW228),IF($G$11=2,VLOOKUP(AV228,'Discounts I'!$B$38:$H$58,AW228),IF($G$11=3,VLOOKUP(AV228,'Discounts I'!$B$66:$H$86,AW228),IF($G$11=4,VLOOKUP(AV228,'Discounts I'!$B$94:$H$114,AW228),IF($G$11=5,VLOOKUP(AV228,'Discounts I'!$B$122:$H$142,AW228))))))</f>
        <v>#N/A</v>
      </c>
      <c r="AZ228" s="129"/>
      <c r="BA228" s="129" t="e">
        <f>VLOOKUP(I228,Tables!$G$41:$H$50,2,FALSE)</f>
        <v>#N/A</v>
      </c>
      <c r="BB228" s="129" t="e">
        <f>VLOOKUP(I228,Tables!$G$52:$H$61,2,FALSE)</f>
        <v>#N/A</v>
      </c>
      <c r="BC228" s="129" t="e">
        <f>VLOOKUP(I228,Tables!$G$66:$H$76,2,FALSE)</f>
        <v>#N/A</v>
      </c>
    </row>
    <row r="229" spans="2:55" s="126" customFormat="1" ht="16.5" hidden="1" customHeight="1" x14ac:dyDescent="0.25">
      <c r="B229" s="265"/>
      <c r="C229" s="92">
        <v>83</v>
      </c>
      <c r="D229" s="351"/>
      <c r="E229" s="351"/>
      <c r="F229" s="351"/>
      <c r="G229" s="351"/>
      <c r="H229" s="351"/>
      <c r="I229" s="327"/>
      <c r="J229" s="327"/>
      <c r="K229" s="327"/>
      <c r="L229" s="327"/>
      <c r="M229" s="327"/>
      <c r="N229" s="327"/>
      <c r="O229" s="327"/>
      <c r="P229" s="327"/>
      <c r="Q229" s="327"/>
      <c r="R229" s="328"/>
      <c r="S229" s="329"/>
      <c r="T229" s="330"/>
      <c r="U229" s="330"/>
      <c r="V229" s="330"/>
      <c r="W229" s="331" t="str">
        <f t="shared" si="24"/>
        <v/>
      </c>
      <c r="X229" s="332"/>
      <c r="Y229" s="340"/>
      <c r="Z229" s="341"/>
      <c r="AA229" s="341"/>
      <c r="AB229" s="331" t="str">
        <f t="shared" si="28"/>
        <v/>
      </c>
      <c r="AC229" s="332"/>
      <c r="AD229" s="346" t="str">
        <f t="shared" si="29"/>
        <v/>
      </c>
      <c r="AE229" s="347"/>
      <c r="AF229" s="347"/>
      <c r="AG229" s="348" t="str">
        <f t="shared" si="25"/>
        <v/>
      </c>
      <c r="AH229" s="349"/>
      <c r="AI229" s="294"/>
      <c r="AJ229" s="295"/>
      <c r="AK229" s="295"/>
      <c r="AL229" s="295"/>
      <c r="AM229" s="296" t="str">
        <f t="shared" si="26"/>
        <v/>
      </c>
      <c r="AN229" s="296"/>
      <c r="AO229" s="295" t="str">
        <f t="shared" si="30"/>
        <v/>
      </c>
      <c r="AP229" s="295"/>
      <c r="AQ229" s="295"/>
      <c r="AR229" s="295"/>
      <c r="AS229" s="265"/>
      <c r="AT229" s="128"/>
      <c r="AU229" s="127"/>
      <c r="AV229" s="73" t="e">
        <f t="shared" si="27"/>
        <v>#N/A</v>
      </c>
      <c r="AW229" s="127" t="str">
        <f t="shared" si="23"/>
        <v>NON-ENERGY</v>
      </c>
      <c r="AX229" s="73" t="str">
        <f>IF(OR(I229="Water",I229=" Sewage"),VLOOKUP(AV229,'Discounts II'!$B$5:$E$25,4),IF(OR(I229="Other",I229=" Demand"),VLOOKUP(AV229,'Discounts II'!$B$5:$E$25,2),"NOT OTHER"))</f>
        <v>NOT OTHER</v>
      </c>
      <c r="AY229" s="77" t="e">
        <f>IF($G$11=1,VLOOKUP(AV229,'Discounts I'!$B$10:$H$30,AW229),IF($G$11=2,VLOOKUP(AV229,'Discounts I'!$B$38:$H$58,AW229),IF($G$11=3,VLOOKUP(AV229,'Discounts I'!$B$66:$H$86,AW229),IF($G$11=4,VLOOKUP(AV229,'Discounts I'!$B$94:$H$114,AW229),IF($G$11=5,VLOOKUP(AV229,'Discounts I'!$B$122:$H$142,AW229))))))</f>
        <v>#N/A</v>
      </c>
      <c r="AZ229" s="129"/>
      <c r="BA229" s="129" t="e">
        <f>VLOOKUP(I229,Tables!$G$41:$H$50,2,FALSE)</f>
        <v>#N/A</v>
      </c>
      <c r="BB229" s="129" t="e">
        <f>VLOOKUP(I229,Tables!$G$52:$H$61,2,FALSE)</f>
        <v>#N/A</v>
      </c>
      <c r="BC229" s="129" t="e">
        <f>VLOOKUP(I229,Tables!$G$66:$H$76,2,FALSE)</f>
        <v>#N/A</v>
      </c>
    </row>
    <row r="230" spans="2:55" s="126" customFormat="1" ht="16.5" hidden="1" customHeight="1" x14ac:dyDescent="0.25">
      <c r="B230" s="265"/>
      <c r="C230" s="92">
        <v>84</v>
      </c>
      <c r="D230" s="351"/>
      <c r="E230" s="351"/>
      <c r="F230" s="351"/>
      <c r="G230" s="351"/>
      <c r="H230" s="351"/>
      <c r="I230" s="327"/>
      <c r="J230" s="327"/>
      <c r="K230" s="327"/>
      <c r="L230" s="327"/>
      <c r="M230" s="327"/>
      <c r="N230" s="327"/>
      <c r="O230" s="327"/>
      <c r="P230" s="327"/>
      <c r="Q230" s="327"/>
      <c r="R230" s="328"/>
      <c r="S230" s="329"/>
      <c r="T230" s="330"/>
      <c r="U230" s="330"/>
      <c r="V230" s="330"/>
      <c r="W230" s="331" t="str">
        <f t="shared" si="24"/>
        <v/>
      </c>
      <c r="X230" s="332"/>
      <c r="Y230" s="340"/>
      <c r="Z230" s="341"/>
      <c r="AA230" s="341"/>
      <c r="AB230" s="331" t="str">
        <f t="shared" si="28"/>
        <v/>
      </c>
      <c r="AC230" s="332"/>
      <c r="AD230" s="346" t="str">
        <f t="shared" si="29"/>
        <v/>
      </c>
      <c r="AE230" s="347"/>
      <c r="AF230" s="347"/>
      <c r="AG230" s="348" t="str">
        <f t="shared" si="25"/>
        <v/>
      </c>
      <c r="AH230" s="349"/>
      <c r="AI230" s="294"/>
      <c r="AJ230" s="295"/>
      <c r="AK230" s="295"/>
      <c r="AL230" s="295"/>
      <c r="AM230" s="296" t="str">
        <f t="shared" si="26"/>
        <v/>
      </c>
      <c r="AN230" s="296"/>
      <c r="AO230" s="295" t="str">
        <f t="shared" si="30"/>
        <v/>
      </c>
      <c r="AP230" s="295"/>
      <c r="AQ230" s="295"/>
      <c r="AR230" s="295"/>
      <c r="AS230" s="265"/>
      <c r="AT230" s="128"/>
      <c r="AU230" s="127"/>
      <c r="AV230" s="73" t="e">
        <f t="shared" si="27"/>
        <v>#N/A</v>
      </c>
      <c r="AW230" s="127" t="str">
        <f t="shared" si="23"/>
        <v>NON-ENERGY</v>
      </c>
      <c r="AX230" s="73" t="str">
        <f>IF(OR(I230="Water",I230=" Sewage"),VLOOKUP(AV230,'Discounts II'!$B$5:$E$25,4),IF(OR(I230="Other",I230=" Demand"),VLOOKUP(AV230,'Discounts II'!$B$5:$E$25,2),"NOT OTHER"))</f>
        <v>NOT OTHER</v>
      </c>
      <c r="AY230" s="77" t="e">
        <f>IF($G$11=1,VLOOKUP(AV230,'Discounts I'!$B$10:$H$30,AW230),IF($G$11=2,VLOOKUP(AV230,'Discounts I'!$B$38:$H$58,AW230),IF($G$11=3,VLOOKUP(AV230,'Discounts I'!$B$66:$H$86,AW230),IF($G$11=4,VLOOKUP(AV230,'Discounts I'!$B$94:$H$114,AW230),IF($G$11=5,VLOOKUP(AV230,'Discounts I'!$B$122:$H$142,AW230))))))</f>
        <v>#N/A</v>
      </c>
      <c r="AZ230" s="129"/>
      <c r="BA230" s="129" t="e">
        <f>VLOOKUP(I230,Tables!$G$41:$H$50,2,FALSE)</f>
        <v>#N/A</v>
      </c>
      <c r="BB230" s="129" t="e">
        <f>VLOOKUP(I230,Tables!$G$52:$H$61,2,FALSE)</f>
        <v>#N/A</v>
      </c>
      <c r="BC230" s="129" t="e">
        <f>VLOOKUP(I230,Tables!$G$66:$H$76,2,FALSE)</f>
        <v>#N/A</v>
      </c>
    </row>
    <row r="231" spans="2:55" s="126" customFormat="1" ht="16.5" hidden="1" customHeight="1" x14ac:dyDescent="0.25">
      <c r="B231" s="265"/>
      <c r="C231" s="92">
        <v>85</v>
      </c>
      <c r="D231" s="351"/>
      <c r="E231" s="351"/>
      <c r="F231" s="351"/>
      <c r="G231" s="351"/>
      <c r="H231" s="351"/>
      <c r="I231" s="327"/>
      <c r="J231" s="327"/>
      <c r="K231" s="327"/>
      <c r="L231" s="327"/>
      <c r="M231" s="327"/>
      <c r="N231" s="327"/>
      <c r="O231" s="327"/>
      <c r="P231" s="327"/>
      <c r="Q231" s="327"/>
      <c r="R231" s="328"/>
      <c r="S231" s="329"/>
      <c r="T231" s="330"/>
      <c r="U231" s="330"/>
      <c r="V231" s="330"/>
      <c r="W231" s="331" t="str">
        <f t="shared" si="24"/>
        <v/>
      </c>
      <c r="X231" s="332"/>
      <c r="Y231" s="340"/>
      <c r="Z231" s="341"/>
      <c r="AA231" s="341"/>
      <c r="AB231" s="331" t="str">
        <f t="shared" si="28"/>
        <v/>
      </c>
      <c r="AC231" s="332"/>
      <c r="AD231" s="346" t="str">
        <f t="shared" si="29"/>
        <v/>
      </c>
      <c r="AE231" s="347"/>
      <c r="AF231" s="347"/>
      <c r="AG231" s="348" t="str">
        <f t="shared" si="25"/>
        <v/>
      </c>
      <c r="AH231" s="349"/>
      <c r="AI231" s="294"/>
      <c r="AJ231" s="295"/>
      <c r="AK231" s="295"/>
      <c r="AL231" s="295"/>
      <c r="AM231" s="296" t="str">
        <f t="shared" si="26"/>
        <v/>
      </c>
      <c r="AN231" s="296"/>
      <c r="AO231" s="295" t="str">
        <f t="shared" si="30"/>
        <v/>
      </c>
      <c r="AP231" s="295"/>
      <c r="AQ231" s="295"/>
      <c r="AR231" s="295"/>
      <c r="AS231" s="265"/>
      <c r="AT231" s="128"/>
      <c r="AU231" s="127"/>
      <c r="AV231" s="73" t="e">
        <f t="shared" si="27"/>
        <v>#N/A</v>
      </c>
      <c r="AW231" s="127" t="str">
        <f t="shared" si="23"/>
        <v>NON-ENERGY</v>
      </c>
      <c r="AX231" s="73" t="str">
        <f>IF(OR(I231="Water",I231=" Sewage"),VLOOKUP(AV231,'Discounts II'!$B$5:$E$25,4),IF(OR(I231="Other",I231=" Demand"),VLOOKUP(AV231,'Discounts II'!$B$5:$E$25,2),"NOT OTHER"))</f>
        <v>NOT OTHER</v>
      </c>
      <c r="AY231" s="77" t="e">
        <f>IF($G$11=1,VLOOKUP(AV231,'Discounts I'!$B$10:$H$30,AW231),IF($G$11=2,VLOOKUP(AV231,'Discounts I'!$B$38:$H$58,AW231),IF($G$11=3,VLOOKUP(AV231,'Discounts I'!$B$66:$H$86,AW231),IF($G$11=4,VLOOKUP(AV231,'Discounts I'!$B$94:$H$114,AW231),IF($G$11=5,VLOOKUP(AV231,'Discounts I'!$B$122:$H$142,AW231))))))</f>
        <v>#N/A</v>
      </c>
      <c r="AZ231" s="129"/>
      <c r="BA231" s="129" t="e">
        <f>VLOOKUP(I231,Tables!$G$41:$H$50,2,FALSE)</f>
        <v>#N/A</v>
      </c>
      <c r="BB231" s="129" t="e">
        <f>VLOOKUP(I231,Tables!$G$52:$H$61,2,FALSE)</f>
        <v>#N/A</v>
      </c>
      <c r="BC231" s="129" t="e">
        <f>VLOOKUP(I231,Tables!$G$66:$H$76,2,FALSE)</f>
        <v>#N/A</v>
      </c>
    </row>
    <row r="232" spans="2:55" s="126" customFormat="1" ht="16.5" hidden="1" customHeight="1" x14ac:dyDescent="0.25">
      <c r="B232" s="265"/>
      <c r="C232" s="92">
        <v>86</v>
      </c>
      <c r="D232" s="351"/>
      <c r="E232" s="351"/>
      <c r="F232" s="351"/>
      <c r="G232" s="351"/>
      <c r="H232" s="351"/>
      <c r="I232" s="327"/>
      <c r="J232" s="327"/>
      <c r="K232" s="327"/>
      <c r="L232" s="327"/>
      <c r="M232" s="327"/>
      <c r="N232" s="327"/>
      <c r="O232" s="327"/>
      <c r="P232" s="327"/>
      <c r="Q232" s="327"/>
      <c r="R232" s="328"/>
      <c r="S232" s="329"/>
      <c r="T232" s="330"/>
      <c r="U232" s="330"/>
      <c r="V232" s="330"/>
      <c r="W232" s="331" t="str">
        <f t="shared" si="24"/>
        <v/>
      </c>
      <c r="X232" s="332"/>
      <c r="Y232" s="340"/>
      <c r="Z232" s="341"/>
      <c r="AA232" s="341"/>
      <c r="AB232" s="331" t="str">
        <f t="shared" si="28"/>
        <v/>
      </c>
      <c r="AC232" s="332"/>
      <c r="AD232" s="346" t="str">
        <f t="shared" si="29"/>
        <v/>
      </c>
      <c r="AE232" s="347"/>
      <c r="AF232" s="347"/>
      <c r="AG232" s="348" t="str">
        <f t="shared" si="25"/>
        <v/>
      </c>
      <c r="AH232" s="349"/>
      <c r="AI232" s="294"/>
      <c r="AJ232" s="295"/>
      <c r="AK232" s="295"/>
      <c r="AL232" s="295"/>
      <c r="AM232" s="296" t="str">
        <f t="shared" si="26"/>
        <v/>
      </c>
      <c r="AN232" s="296"/>
      <c r="AO232" s="295" t="str">
        <f t="shared" si="30"/>
        <v/>
      </c>
      <c r="AP232" s="295"/>
      <c r="AQ232" s="295"/>
      <c r="AR232" s="295"/>
      <c r="AS232" s="265"/>
      <c r="AT232" s="128"/>
      <c r="AU232" s="127"/>
      <c r="AV232" s="73" t="e">
        <f t="shared" si="27"/>
        <v>#N/A</v>
      </c>
      <c r="AW232" s="127" t="str">
        <f t="shared" si="23"/>
        <v>NON-ENERGY</v>
      </c>
      <c r="AX232" s="73" t="str">
        <f>IF(OR(I232="Water",I232=" Sewage"),VLOOKUP(AV232,'Discounts II'!$B$5:$E$25,4),IF(OR(I232="Other",I232=" Demand"),VLOOKUP(AV232,'Discounts II'!$B$5:$E$25,2),"NOT OTHER"))</f>
        <v>NOT OTHER</v>
      </c>
      <c r="AY232" s="77" t="e">
        <f>IF($G$11=1,VLOOKUP(AV232,'Discounts I'!$B$10:$H$30,AW232),IF($G$11=2,VLOOKUP(AV232,'Discounts I'!$B$38:$H$58,AW232),IF($G$11=3,VLOOKUP(AV232,'Discounts I'!$B$66:$H$86,AW232),IF($G$11=4,VLOOKUP(AV232,'Discounts I'!$B$94:$H$114,AW232),IF($G$11=5,VLOOKUP(AV232,'Discounts I'!$B$122:$H$142,AW232))))))</f>
        <v>#N/A</v>
      </c>
      <c r="AZ232" s="129"/>
      <c r="BA232" s="129" t="e">
        <f>VLOOKUP(I232,Tables!$G$41:$H$50,2,FALSE)</f>
        <v>#N/A</v>
      </c>
      <c r="BB232" s="129" t="e">
        <f>VLOOKUP(I232,Tables!$G$52:$H$61,2,FALSE)</f>
        <v>#N/A</v>
      </c>
      <c r="BC232" s="129" t="e">
        <f>VLOOKUP(I232,Tables!$G$66:$H$76,2,FALSE)</f>
        <v>#N/A</v>
      </c>
    </row>
    <row r="233" spans="2:55" s="126" customFormat="1" ht="16.5" hidden="1" customHeight="1" x14ac:dyDescent="0.25">
      <c r="B233" s="265"/>
      <c r="C233" s="92">
        <v>87</v>
      </c>
      <c r="D233" s="351"/>
      <c r="E233" s="351"/>
      <c r="F233" s="351"/>
      <c r="G233" s="351"/>
      <c r="H233" s="351"/>
      <c r="I233" s="327"/>
      <c r="J233" s="327"/>
      <c r="K233" s="327"/>
      <c r="L233" s="327"/>
      <c r="M233" s="327"/>
      <c r="N233" s="327"/>
      <c r="O233" s="327"/>
      <c r="P233" s="327"/>
      <c r="Q233" s="327"/>
      <c r="R233" s="328"/>
      <c r="S233" s="329"/>
      <c r="T233" s="330"/>
      <c r="U233" s="330"/>
      <c r="V233" s="330"/>
      <c r="W233" s="331" t="str">
        <f t="shared" si="24"/>
        <v/>
      </c>
      <c r="X233" s="332"/>
      <c r="Y233" s="340"/>
      <c r="Z233" s="341"/>
      <c r="AA233" s="341"/>
      <c r="AB233" s="331" t="str">
        <f t="shared" si="28"/>
        <v/>
      </c>
      <c r="AC233" s="332"/>
      <c r="AD233" s="346" t="str">
        <f t="shared" si="29"/>
        <v/>
      </c>
      <c r="AE233" s="347"/>
      <c r="AF233" s="347"/>
      <c r="AG233" s="348" t="str">
        <f t="shared" si="25"/>
        <v/>
      </c>
      <c r="AH233" s="349"/>
      <c r="AI233" s="294"/>
      <c r="AJ233" s="295"/>
      <c r="AK233" s="295"/>
      <c r="AL233" s="295"/>
      <c r="AM233" s="296" t="str">
        <f t="shared" si="26"/>
        <v/>
      </c>
      <c r="AN233" s="296"/>
      <c r="AO233" s="295" t="str">
        <f t="shared" si="30"/>
        <v/>
      </c>
      <c r="AP233" s="295"/>
      <c r="AQ233" s="295"/>
      <c r="AR233" s="295"/>
      <c r="AS233" s="265"/>
      <c r="AT233" s="128"/>
      <c r="AU233" s="127"/>
      <c r="AV233" s="73" t="e">
        <f t="shared" si="27"/>
        <v>#N/A</v>
      </c>
      <c r="AW233" s="127" t="str">
        <f t="shared" si="23"/>
        <v>NON-ENERGY</v>
      </c>
      <c r="AX233" s="73" t="str">
        <f>IF(OR(I233="Water",I233=" Sewage"),VLOOKUP(AV233,'Discounts II'!$B$5:$E$25,4),IF(OR(I233="Other",I233=" Demand"),VLOOKUP(AV233,'Discounts II'!$B$5:$E$25,2),"NOT OTHER"))</f>
        <v>NOT OTHER</v>
      </c>
      <c r="AY233" s="77" t="e">
        <f>IF($G$11=1,VLOOKUP(AV233,'Discounts I'!$B$10:$H$30,AW233),IF($G$11=2,VLOOKUP(AV233,'Discounts I'!$B$38:$H$58,AW233),IF($G$11=3,VLOOKUP(AV233,'Discounts I'!$B$66:$H$86,AW233),IF($G$11=4,VLOOKUP(AV233,'Discounts I'!$B$94:$H$114,AW233),IF($G$11=5,VLOOKUP(AV233,'Discounts I'!$B$122:$H$142,AW233))))))</f>
        <v>#N/A</v>
      </c>
      <c r="AZ233" s="129"/>
      <c r="BA233" s="129" t="e">
        <f>VLOOKUP(I233,Tables!$G$41:$H$50,2,FALSE)</f>
        <v>#N/A</v>
      </c>
      <c r="BB233" s="129" t="e">
        <f>VLOOKUP(I233,Tables!$G$52:$H$61,2,FALSE)</f>
        <v>#N/A</v>
      </c>
      <c r="BC233" s="129" t="e">
        <f>VLOOKUP(I233,Tables!$G$66:$H$76,2,FALSE)</f>
        <v>#N/A</v>
      </c>
    </row>
    <row r="234" spans="2:55" s="126" customFormat="1" ht="16.5" hidden="1" customHeight="1" x14ac:dyDescent="0.25">
      <c r="B234" s="265"/>
      <c r="C234" s="92">
        <v>88</v>
      </c>
      <c r="D234" s="351"/>
      <c r="E234" s="351"/>
      <c r="F234" s="351"/>
      <c r="G234" s="351"/>
      <c r="H234" s="351"/>
      <c r="I234" s="327"/>
      <c r="J234" s="327"/>
      <c r="K234" s="327"/>
      <c r="L234" s="327"/>
      <c r="M234" s="327"/>
      <c r="N234" s="327"/>
      <c r="O234" s="327"/>
      <c r="P234" s="327"/>
      <c r="Q234" s="327"/>
      <c r="R234" s="328"/>
      <c r="S234" s="329"/>
      <c r="T234" s="330"/>
      <c r="U234" s="330"/>
      <c r="V234" s="330"/>
      <c r="W234" s="331" t="str">
        <f t="shared" si="24"/>
        <v/>
      </c>
      <c r="X234" s="332"/>
      <c r="Y234" s="340"/>
      <c r="Z234" s="341"/>
      <c r="AA234" s="341"/>
      <c r="AB234" s="331" t="str">
        <f t="shared" si="28"/>
        <v/>
      </c>
      <c r="AC234" s="332"/>
      <c r="AD234" s="346" t="str">
        <f t="shared" si="29"/>
        <v/>
      </c>
      <c r="AE234" s="347"/>
      <c r="AF234" s="347"/>
      <c r="AG234" s="348" t="str">
        <f t="shared" si="25"/>
        <v/>
      </c>
      <c r="AH234" s="349"/>
      <c r="AI234" s="294"/>
      <c r="AJ234" s="295"/>
      <c r="AK234" s="295"/>
      <c r="AL234" s="295"/>
      <c r="AM234" s="296" t="str">
        <f t="shared" si="26"/>
        <v/>
      </c>
      <c r="AN234" s="296"/>
      <c r="AO234" s="295" t="str">
        <f t="shared" si="30"/>
        <v/>
      </c>
      <c r="AP234" s="295"/>
      <c r="AQ234" s="295"/>
      <c r="AR234" s="295"/>
      <c r="AS234" s="265"/>
      <c r="AT234" s="128"/>
      <c r="AU234" s="127"/>
      <c r="AV234" s="73" t="e">
        <f t="shared" si="27"/>
        <v>#N/A</v>
      </c>
      <c r="AW234" s="127" t="str">
        <f t="shared" si="23"/>
        <v>NON-ENERGY</v>
      </c>
      <c r="AX234" s="73" t="str">
        <f>IF(OR(I234="Water",I234=" Sewage"),VLOOKUP(AV234,'Discounts II'!$B$5:$E$25,4),IF(OR(I234="Other",I234=" Demand"),VLOOKUP(AV234,'Discounts II'!$B$5:$E$25,2),"NOT OTHER"))</f>
        <v>NOT OTHER</v>
      </c>
      <c r="AY234" s="77" t="e">
        <f>IF($G$11=1,VLOOKUP(AV234,'Discounts I'!$B$10:$H$30,AW234),IF($G$11=2,VLOOKUP(AV234,'Discounts I'!$B$38:$H$58,AW234),IF($G$11=3,VLOOKUP(AV234,'Discounts I'!$B$66:$H$86,AW234),IF($G$11=4,VLOOKUP(AV234,'Discounts I'!$B$94:$H$114,AW234),IF($G$11=5,VLOOKUP(AV234,'Discounts I'!$B$122:$H$142,AW234))))))</f>
        <v>#N/A</v>
      </c>
      <c r="AZ234" s="129"/>
      <c r="BA234" s="129" t="e">
        <f>VLOOKUP(I234,Tables!$G$41:$H$50,2,FALSE)</f>
        <v>#N/A</v>
      </c>
      <c r="BB234" s="129" t="e">
        <f>VLOOKUP(I234,Tables!$G$52:$H$61,2,FALSE)</f>
        <v>#N/A</v>
      </c>
      <c r="BC234" s="129" t="e">
        <f>VLOOKUP(I234,Tables!$G$66:$H$76,2,FALSE)</f>
        <v>#N/A</v>
      </c>
    </row>
    <row r="235" spans="2:55" s="126" customFormat="1" ht="16.5" hidden="1" customHeight="1" x14ac:dyDescent="0.25">
      <c r="B235" s="265"/>
      <c r="C235" s="92">
        <v>89</v>
      </c>
      <c r="D235" s="351"/>
      <c r="E235" s="351"/>
      <c r="F235" s="351"/>
      <c r="G235" s="351"/>
      <c r="H235" s="351"/>
      <c r="I235" s="327"/>
      <c r="J235" s="327"/>
      <c r="K235" s="327"/>
      <c r="L235" s="327"/>
      <c r="M235" s="327"/>
      <c r="N235" s="327"/>
      <c r="O235" s="327"/>
      <c r="P235" s="327"/>
      <c r="Q235" s="327"/>
      <c r="R235" s="328"/>
      <c r="S235" s="329"/>
      <c r="T235" s="330"/>
      <c r="U235" s="330"/>
      <c r="V235" s="330"/>
      <c r="W235" s="331" t="str">
        <f t="shared" si="24"/>
        <v/>
      </c>
      <c r="X235" s="332"/>
      <c r="Y235" s="340"/>
      <c r="Z235" s="341"/>
      <c r="AA235" s="341"/>
      <c r="AB235" s="331" t="str">
        <f t="shared" si="28"/>
        <v/>
      </c>
      <c r="AC235" s="332"/>
      <c r="AD235" s="346" t="str">
        <f t="shared" si="29"/>
        <v/>
      </c>
      <c r="AE235" s="347"/>
      <c r="AF235" s="347"/>
      <c r="AG235" s="348" t="str">
        <f t="shared" si="25"/>
        <v/>
      </c>
      <c r="AH235" s="349"/>
      <c r="AI235" s="294"/>
      <c r="AJ235" s="295"/>
      <c r="AK235" s="295"/>
      <c r="AL235" s="295"/>
      <c r="AM235" s="296" t="str">
        <f t="shared" si="26"/>
        <v/>
      </c>
      <c r="AN235" s="296"/>
      <c r="AO235" s="295" t="str">
        <f t="shared" si="30"/>
        <v/>
      </c>
      <c r="AP235" s="295"/>
      <c r="AQ235" s="295"/>
      <c r="AR235" s="295"/>
      <c r="AS235" s="265"/>
      <c r="AT235" s="128"/>
      <c r="AU235" s="127"/>
      <c r="AV235" s="73" t="e">
        <f t="shared" si="27"/>
        <v>#N/A</v>
      </c>
      <c r="AW235" s="127" t="str">
        <f t="shared" si="23"/>
        <v>NON-ENERGY</v>
      </c>
      <c r="AX235" s="73" t="str">
        <f>IF(OR(I235="Water",I235=" Sewage"),VLOOKUP(AV235,'Discounts II'!$B$5:$E$25,4),IF(OR(I235="Other",I235=" Demand"),VLOOKUP(AV235,'Discounts II'!$B$5:$E$25,2),"NOT OTHER"))</f>
        <v>NOT OTHER</v>
      </c>
      <c r="AY235" s="77" t="e">
        <f>IF($G$11=1,VLOOKUP(AV235,'Discounts I'!$B$10:$H$30,AW235),IF($G$11=2,VLOOKUP(AV235,'Discounts I'!$B$38:$H$58,AW235),IF($G$11=3,VLOOKUP(AV235,'Discounts I'!$B$66:$H$86,AW235),IF($G$11=4,VLOOKUP(AV235,'Discounts I'!$B$94:$H$114,AW235),IF($G$11=5,VLOOKUP(AV235,'Discounts I'!$B$122:$H$142,AW235))))))</f>
        <v>#N/A</v>
      </c>
      <c r="AZ235" s="129"/>
      <c r="BA235" s="129" t="e">
        <f>VLOOKUP(I235,Tables!$G$41:$H$50,2,FALSE)</f>
        <v>#N/A</v>
      </c>
      <c r="BB235" s="129" t="e">
        <f>VLOOKUP(I235,Tables!$G$52:$H$61,2,FALSE)</f>
        <v>#N/A</v>
      </c>
      <c r="BC235" s="129" t="e">
        <f>VLOOKUP(I235,Tables!$G$66:$H$76,2,FALSE)</f>
        <v>#N/A</v>
      </c>
    </row>
    <row r="236" spans="2:55" s="126" customFormat="1" ht="16.5" hidden="1" customHeight="1" x14ac:dyDescent="0.25">
      <c r="B236" s="265"/>
      <c r="C236" s="92">
        <v>90</v>
      </c>
      <c r="D236" s="351"/>
      <c r="E236" s="351"/>
      <c r="F236" s="351"/>
      <c r="G236" s="351"/>
      <c r="H236" s="351"/>
      <c r="I236" s="327"/>
      <c r="J236" s="327"/>
      <c r="K236" s="327"/>
      <c r="L236" s="327"/>
      <c r="M236" s="327"/>
      <c r="N236" s="327"/>
      <c r="O236" s="327"/>
      <c r="P236" s="327"/>
      <c r="Q236" s="327"/>
      <c r="R236" s="328"/>
      <c r="S236" s="329"/>
      <c r="T236" s="330"/>
      <c r="U236" s="330"/>
      <c r="V236" s="330"/>
      <c r="W236" s="331" t="str">
        <f t="shared" si="24"/>
        <v/>
      </c>
      <c r="X236" s="332"/>
      <c r="Y236" s="340"/>
      <c r="Z236" s="341"/>
      <c r="AA236" s="341"/>
      <c r="AB236" s="331" t="str">
        <f t="shared" si="28"/>
        <v/>
      </c>
      <c r="AC236" s="332"/>
      <c r="AD236" s="346" t="str">
        <f t="shared" si="29"/>
        <v/>
      </c>
      <c r="AE236" s="347"/>
      <c r="AF236" s="347"/>
      <c r="AG236" s="348" t="str">
        <f t="shared" si="25"/>
        <v/>
      </c>
      <c r="AH236" s="349"/>
      <c r="AI236" s="294"/>
      <c r="AJ236" s="295"/>
      <c r="AK236" s="295"/>
      <c r="AL236" s="295"/>
      <c r="AM236" s="296" t="str">
        <f t="shared" si="26"/>
        <v/>
      </c>
      <c r="AN236" s="296"/>
      <c r="AO236" s="295" t="str">
        <f t="shared" si="30"/>
        <v/>
      </c>
      <c r="AP236" s="295"/>
      <c r="AQ236" s="295"/>
      <c r="AR236" s="295"/>
      <c r="AS236" s="265"/>
      <c r="AT236" s="128"/>
      <c r="AU236" s="127"/>
      <c r="AV236" s="73" t="e">
        <f t="shared" si="27"/>
        <v>#N/A</v>
      </c>
      <c r="AW236" s="127" t="str">
        <f t="shared" si="23"/>
        <v>NON-ENERGY</v>
      </c>
      <c r="AX236" s="73" t="str">
        <f>IF(OR(I236="Water",I236=" Sewage"),VLOOKUP(AV236,'Discounts II'!$B$5:$E$25,4),IF(OR(I236="Other",I236=" Demand"),VLOOKUP(AV236,'Discounts II'!$B$5:$E$25,2),"NOT OTHER"))</f>
        <v>NOT OTHER</v>
      </c>
      <c r="AY236" s="77" t="e">
        <f>IF($G$11=1,VLOOKUP(AV236,'Discounts I'!$B$10:$H$30,AW236),IF($G$11=2,VLOOKUP(AV236,'Discounts I'!$B$38:$H$58,AW236),IF($G$11=3,VLOOKUP(AV236,'Discounts I'!$B$66:$H$86,AW236),IF($G$11=4,VLOOKUP(AV236,'Discounts I'!$B$94:$H$114,AW236),IF($G$11=5,VLOOKUP(AV236,'Discounts I'!$B$122:$H$142,AW236))))))</f>
        <v>#N/A</v>
      </c>
      <c r="AZ236" s="129"/>
      <c r="BA236" s="129" t="e">
        <f>VLOOKUP(I236,Tables!$G$41:$H$50,2,FALSE)</f>
        <v>#N/A</v>
      </c>
      <c r="BB236" s="129" t="e">
        <f>VLOOKUP(I236,Tables!$G$52:$H$61,2,FALSE)</f>
        <v>#N/A</v>
      </c>
      <c r="BC236" s="129" t="e">
        <f>VLOOKUP(I236,Tables!$G$66:$H$76,2,FALSE)</f>
        <v>#N/A</v>
      </c>
    </row>
    <row r="237" spans="2:55" s="126" customFormat="1" ht="16.5" hidden="1" customHeight="1" x14ac:dyDescent="0.25">
      <c r="B237" s="265"/>
      <c r="C237" s="92">
        <v>91</v>
      </c>
      <c r="D237" s="351"/>
      <c r="E237" s="351"/>
      <c r="F237" s="351"/>
      <c r="G237" s="351"/>
      <c r="H237" s="351"/>
      <c r="I237" s="327"/>
      <c r="J237" s="327"/>
      <c r="K237" s="327"/>
      <c r="L237" s="327"/>
      <c r="M237" s="327"/>
      <c r="N237" s="327"/>
      <c r="O237" s="327"/>
      <c r="P237" s="327"/>
      <c r="Q237" s="327"/>
      <c r="R237" s="328"/>
      <c r="S237" s="329"/>
      <c r="T237" s="330"/>
      <c r="U237" s="330"/>
      <c r="V237" s="330"/>
      <c r="W237" s="331" t="str">
        <f t="shared" si="24"/>
        <v/>
      </c>
      <c r="X237" s="332"/>
      <c r="Y237" s="340"/>
      <c r="Z237" s="341"/>
      <c r="AA237" s="341"/>
      <c r="AB237" s="331" t="str">
        <f t="shared" si="28"/>
        <v/>
      </c>
      <c r="AC237" s="332"/>
      <c r="AD237" s="346" t="str">
        <f t="shared" si="29"/>
        <v/>
      </c>
      <c r="AE237" s="347"/>
      <c r="AF237" s="347"/>
      <c r="AG237" s="348" t="str">
        <f t="shared" si="25"/>
        <v/>
      </c>
      <c r="AH237" s="349"/>
      <c r="AI237" s="294"/>
      <c r="AJ237" s="295"/>
      <c r="AK237" s="295"/>
      <c r="AL237" s="295"/>
      <c r="AM237" s="296" t="str">
        <f t="shared" si="26"/>
        <v/>
      </c>
      <c r="AN237" s="296"/>
      <c r="AO237" s="295" t="str">
        <f t="shared" si="30"/>
        <v/>
      </c>
      <c r="AP237" s="295"/>
      <c r="AQ237" s="295"/>
      <c r="AR237" s="295"/>
      <c r="AS237" s="265"/>
      <c r="AT237" s="128"/>
      <c r="AU237" s="127"/>
      <c r="AV237" s="73" t="e">
        <f t="shared" si="27"/>
        <v>#N/A</v>
      </c>
      <c r="AW237" s="127" t="str">
        <f t="shared" si="23"/>
        <v>NON-ENERGY</v>
      </c>
      <c r="AX237" s="73" t="str">
        <f>IF(OR(I237="Water",I237=" Sewage"),VLOOKUP(AV237,'Discounts II'!$B$5:$E$25,4),IF(OR(I237="Other",I237=" Demand"),VLOOKUP(AV237,'Discounts II'!$B$5:$E$25,2),"NOT OTHER"))</f>
        <v>NOT OTHER</v>
      </c>
      <c r="AY237" s="77" t="e">
        <f>IF($G$11=1,VLOOKUP(AV237,'Discounts I'!$B$10:$H$30,AW237),IF($G$11=2,VLOOKUP(AV237,'Discounts I'!$B$38:$H$58,AW237),IF($G$11=3,VLOOKUP(AV237,'Discounts I'!$B$66:$H$86,AW237),IF($G$11=4,VLOOKUP(AV237,'Discounts I'!$B$94:$H$114,AW237),IF($G$11=5,VLOOKUP(AV237,'Discounts I'!$B$122:$H$142,AW237))))))</f>
        <v>#N/A</v>
      </c>
      <c r="AZ237" s="129"/>
      <c r="BA237" s="129" t="e">
        <f>VLOOKUP(I237,Tables!$G$41:$H$50,2,FALSE)</f>
        <v>#N/A</v>
      </c>
      <c r="BB237" s="129" t="e">
        <f>VLOOKUP(I237,Tables!$G$52:$H$61,2,FALSE)</f>
        <v>#N/A</v>
      </c>
      <c r="BC237" s="129" t="e">
        <f>VLOOKUP(I237,Tables!$G$66:$H$76,2,FALSE)</f>
        <v>#N/A</v>
      </c>
    </row>
    <row r="238" spans="2:55" s="126" customFormat="1" ht="16.5" hidden="1" customHeight="1" x14ac:dyDescent="0.25">
      <c r="B238" s="265"/>
      <c r="C238" s="92">
        <v>92</v>
      </c>
      <c r="D238" s="351"/>
      <c r="E238" s="351"/>
      <c r="F238" s="351"/>
      <c r="G238" s="351"/>
      <c r="H238" s="351"/>
      <c r="I238" s="327"/>
      <c r="J238" s="327"/>
      <c r="K238" s="327"/>
      <c r="L238" s="327"/>
      <c r="M238" s="327"/>
      <c r="N238" s="327"/>
      <c r="O238" s="327"/>
      <c r="P238" s="327"/>
      <c r="Q238" s="327"/>
      <c r="R238" s="328"/>
      <c r="S238" s="329"/>
      <c r="T238" s="330"/>
      <c r="U238" s="330"/>
      <c r="V238" s="330"/>
      <c r="W238" s="331" t="str">
        <f t="shared" si="24"/>
        <v/>
      </c>
      <c r="X238" s="332"/>
      <c r="Y238" s="340"/>
      <c r="Z238" s="341"/>
      <c r="AA238" s="341"/>
      <c r="AB238" s="331" t="str">
        <f t="shared" si="28"/>
        <v/>
      </c>
      <c r="AC238" s="332"/>
      <c r="AD238" s="346" t="str">
        <f t="shared" si="29"/>
        <v/>
      </c>
      <c r="AE238" s="347"/>
      <c r="AF238" s="347"/>
      <c r="AG238" s="348" t="str">
        <f t="shared" si="25"/>
        <v/>
      </c>
      <c r="AH238" s="349"/>
      <c r="AI238" s="294"/>
      <c r="AJ238" s="295"/>
      <c r="AK238" s="295"/>
      <c r="AL238" s="295"/>
      <c r="AM238" s="296" t="str">
        <f t="shared" si="26"/>
        <v/>
      </c>
      <c r="AN238" s="296"/>
      <c r="AO238" s="295" t="str">
        <f t="shared" si="30"/>
        <v/>
      </c>
      <c r="AP238" s="295"/>
      <c r="AQ238" s="295"/>
      <c r="AR238" s="295"/>
      <c r="AS238" s="265"/>
      <c r="AT238" s="128"/>
      <c r="AU238" s="127"/>
      <c r="AV238" s="73" t="e">
        <f t="shared" si="27"/>
        <v>#N/A</v>
      </c>
      <c r="AW238" s="127" t="str">
        <f t="shared" si="23"/>
        <v>NON-ENERGY</v>
      </c>
      <c r="AX238" s="73" t="str">
        <f>IF(OR(I238="Water",I238=" Sewage"),VLOOKUP(AV238,'Discounts II'!$B$5:$E$25,4),IF(OR(I238="Other",I238=" Demand"),VLOOKUP(AV238,'Discounts II'!$B$5:$E$25,2),"NOT OTHER"))</f>
        <v>NOT OTHER</v>
      </c>
      <c r="AY238" s="77" t="e">
        <f>IF($G$11=1,VLOOKUP(AV238,'Discounts I'!$B$10:$H$30,AW238),IF($G$11=2,VLOOKUP(AV238,'Discounts I'!$B$38:$H$58,AW238),IF($G$11=3,VLOOKUP(AV238,'Discounts I'!$B$66:$H$86,AW238),IF($G$11=4,VLOOKUP(AV238,'Discounts I'!$B$94:$H$114,AW238),IF($G$11=5,VLOOKUP(AV238,'Discounts I'!$B$122:$H$142,AW238))))))</f>
        <v>#N/A</v>
      </c>
      <c r="AZ238" s="129"/>
      <c r="BA238" s="129" t="e">
        <f>VLOOKUP(I238,Tables!$G$41:$H$50,2,FALSE)</f>
        <v>#N/A</v>
      </c>
      <c r="BB238" s="129" t="e">
        <f>VLOOKUP(I238,Tables!$G$52:$H$61,2,FALSE)</f>
        <v>#N/A</v>
      </c>
      <c r="BC238" s="129" t="e">
        <f>VLOOKUP(I238,Tables!$G$66:$H$76,2,FALSE)</f>
        <v>#N/A</v>
      </c>
    </row>
    <row r="239" spans="2:55" s="126" customFormat="1" ht="16.5" hidden="1" customHeight="1" x14ac:dyDescent="0.25">
      <c r="B239" s="265"/>
      <c r="C239" s="92">
        <v>93</v>
      </c>
      <c r="D239" s="351"/>
      <c r="E239" s="351"/>
      <c r="F239" s="351"/>
      <c r="G239" s="351"/>
      <c r="H239" s="351"/>
      <c r="I239" s="327"/>
      <c r="J239" s="327"/>
      <c r="K239" s="327"/>
      <c r="L239" s="327"/>
      <c r="M239" s="327"/>
      <c r="N239" s="327"/>
      <c r="O239" s="327"/>
      <c r="P239" s="327"/>
      <c r="Q239" s="327"/>
      <c r="R239" s="328"/>
      <c r="S239" s="329"/>
      <c r="T239" s="330"/>
      <c r="U239" s="330"/>
      <c r="V239" s="330"/>
      <c r="W239" s="331" t="str">
        <f t="shared" si="24"/>
        <v/>
      </c>
      <c r="X239" s="332"/>
      <c r="Y239" s="340"/>
      <c r="Z239" s="341"/>
      <c r="AA239" s="341"/>
      <c r="AB239" s="331" t="str">
        <f t="shared" si="28"/>
        <v/>
      </c>
      <c r="AC239" s="332"/>
      <c r="AD239" s="346" t="str">
        <f t="shared" si="29"/>
        <v/>
      </c>
      <c r="AE239" s="347"/>
      <c r="AF239" s="347"/>
      <c r="AG239" s="348" t="str">
        <f t="shared" si="25"/>
        <v/>
      </c>
      <c r="AH239" s="349"/>
      <c r="AI239" s="294"/>
      <c r="AJ239" s="295"/>
      <c r="AK239" s="295"/>
      <c r="AL239" s="295"/>
      <c r="AM239" s="296" t="str">
        <f t="shared" si="26"/>
        <v/>
      </c>
      <c r="AN239" s="296"/>
      <c r="AO239" s="295" t="str">
        <f t="shared" si="30"/>
        <v/>
      </c>
      <c r="AP239" s="295"/>
      <c r="AQ239" s="295"/>
      <c r="AR239" s="295"/>
      <c r="AS239" s="265"/>
      <c r="AT239" s="128"/>
      <c r="AU239" s="127"/>
      <c r="AV239" s="73" t="e">
        <f t="shared" si="27"/>
        <v>#N/A</v>
      </c>
      <c r="AW239" s="127" t="str">
        <f t="shared" si="23"/>
        <v>NON-ENERGY</v>
      </c>
      <c r="AX239" s="73" t="str">
        <f>IF(OR(I239="Water",I239=" Sewage"),VLOOKUP(AV239,'Discounts II'!$B$5:$E$25,4),IF(OR(I239="Other",I239=" Demand"),VLOOKUP(AV239,'Discounts II'!$B$5:$E$25,2),"NOT OTHER"))</f>
        <v>NOT OTHER</v>
      </c>
      <c r="AY239" s="77" t="e">
        <f>IF($G$11=1,VLOOKUP(AV239,'Discounts I'!$B$10:$H$30,AW239),IF($G$11=2,VLOOKUP(AV239,'Discounts I'!$B$38:$H$58,AW239),IF($G$11=3,VLOOKUP(AV239,'Discounts I'!$B$66:$H$86,AW239),IF($G$11=4,VLOOKUP(AV239,'Discounts I'!$B$94:$H$114,AW239),IF($G$11=5,VLOOKUP(AV239,'Discounts I'!$B$122:$H$142,AW239))))))</f>
        <v>#N/A</v>
      </c>
      <c r="AZ239" s="129"/>
      <c r="BA239" s="129" t="e">
        <f>VLOOKUP(I239,Tables!$G$41:$H$50,2,FALSE)</f>
        <v>#N/A</v>
      </c>
      <c r="BB239" s="129" t="e">
        <f>VLOOKUP(I239,Tables!$G$52:$H$61,2,FALSE)</f>
        <v>#N/A</v>
      </c>
      <c r="BC239" s="129" t="e">
        <f>VLOOKUP(I239,Tables!$G$66:$H$76,2,FALSE)</f>
        <v>#N/A</v>
      </c>
    </row>
    <row r="240" spans="2:55" s="126" customFormat="1" ht="16.5" hidden="1" customHeight="1" x14ac:dyDescent="0.25">
      <c r="B240" s="265"/>
      <c r="C240" s="92">
        <v>94</v>
      </c>
      <c r="D240" s="351"/>
      <c r="E240" s="351"/>
      <c r="F240" s="351"/>
      <c r="G240" s="351"/>
      <c r="H240" s="351"/>
      <c r="I240" s="327"/>
      <c r="J240" s="327"/>
      <c r="K240" s="327"/>
      <c r="L240" s="327"/>
      <c r="M240" s="327"/>
      <c r="N240" s="327"/>
      <c r="O240" s="327"/>
      <c r="P240" s="327"/>
      <c r="Q240" s="327"/>
      <c r="R240" s="328"/>
      <c r="S240" s="329"/>
      <c r="T240" s="330"/>
      <c r="U240" s="330"/>
      <c r="V240" s="330"/>
      <c r="W240" s="331" t="str">
        <f t="shared" si="24"/>
        <v/>
      </c>
      <c r="X240" s="332"/>
      <c r="Y240" s="340"/>
      <c r="Z240" s="341"/>
      <c r="AA240" s="341"/>
      <c r="AB240" s="331" t="str">
        <f t="shared" si="28"/>
        <v/>
      </c>
      <c r="AC240" s="332"/>
      <c r="AD240" s="346" t="str">
        <f t="shared" si="29"/>
        <v/>
      </c>
      <c r="AE240" s="347"/>
      <c r="AF240" s="347"/>
      <c r="AG240" s="348" t="str">
        <f t="shared" si="25"/>
        <v/>
      </c>
      <c r="AH240" s="349"/>
      <c r="AI240" s="294"/>
      <c r="AJ240" s="295"/>
      <c r="AK240" s="295"/>
      <c r="AL240" s="295"/>
      <c r="AM240" s="296" t="str">
        <f t="shared" si="26"/>
        <v/>
      </c>
      <c r="AN240" s="296"/>
      <c r="AO240" s="295" t="str">
        <f t="shared" si="30"/>
        <v/>
      </c>
      <c r="AP240" s="295"/>
      <c r="AQ240" s="295"/>
      <c r="AR240" s="295"/>
      <c r="AS240" s="265"/>
      <c r="AT240" s="128"/>
      <c r="AU240" s="127"/>
      <c r="AV240" s="73" t="e">
        <f t="shared" si="27"/>
        <v>#N/A</v>
      </c>
      <c r="AW240" s="127" t="str">
        <f t="shared" si="23"/>
        <v>NON-ENERGY</v>
      </c>
      <c r="AX240" s="73" t="str">
        <f>IF(OR(I240="Water",I240=" Sewage"),VLOOKUP(AV240,'Discounts II'!$B$5:$E$25,4),IF(OR(I240="Other",I240=" Demand"),VLOOKUP(AV240,'Discounts II'!$B$5:$E$25,2),"NOT OTHER"))</f>
        <v>NOT OTHER</v>
      </c>
      <c r="AY240" s="77" t="e">
        <f>IF($G$11=1,VLOOKUP(AV240,'Discounts I'!$B$10:$H$30,AW240),IF($G$11=2,VLOOKUP(AV240,'Discounts I'!$B$38:$H$58,AW240),IF($G$11=3,VLOOKUP(AV240,'Discounts I'!$B$66:$H$86,AW240),IF($G$11=4,VLOOKUP(AV240,'Discounts I'!$B$94:$H$114,AW240),IF($G$11=5,VLOOKUP(AV240,'Discounts I'!$B$122:$H$142,AW240))))))</f>
        <v>#N/A</v>
      </c>
      <c r="AZ240" s="129"/>
      <c r="BA240" s="129" t="e">
        <f>VLOOKUP(I240,Tables!$G$41:$H$50,2,FALSE)</f>
        <v>#N/A</v>
      </c>
      <c r="BB240" s="129" t="e">
        <f>VLOOKUP(I240,Tables!$G$52:$H$61,2,FALSE)</f>
        <v>#N/A</v>
      </c>
      <c r="BC240" s="129" t="e">
        <f>VLOOKUP(I240,Tables!$G$66:$H$76,2,FALSE)</f>
        <v>#N/A</v>
      </c>
    </row>
    <row r="241" spans="2:56" s="126" customFormat="1" ht="16.5" hidden="1" customHeight="1" x14ac:dyDescent="0.25">
      <c r="B241" s="265"/>
      <c r="C241" s="92">
        <v>95</v>
      </c>
      <c r="D241" s="351"/>
      <c r="E241" s="351"/>
      <c r="F241" s="351"/>
      <c r="G241" s="351"/>
      <c r="H241" s="351"/>
      <c r="I241" s="327"/>
      <c r="J241" s="327"/>
      <c r="K241" s="327"/>
      <c r="L241" s="327"/>
      <c r="M241" s="327"/>
      <c r="N241" s="327"/>
      <c r="O241" s="327"/>
      <c r="P241" s="327"/>
      <c r="Q241" s="327"/>
      <c r="R241" s="328"/>
      <c r="S241" s="329"/>
      <c r="T241" s="330"/>
      <c r="U241" s="330"/>
      <c r="V241" s="330"/>
      <c r="W241" s="331" t="str">
        <f t="shared" si="24"/>
        <v/>
      </c>
      <c r="X241" s="332"/>
      <c r="Y241" s="340"/>
      <c r="Z241" s="341"/>
      <c r="AA241" s="341"/>
      <c r="AB241" s="331" t="str">
        <f t="shared" si="28"/>
        <v/>
      </c>
      <c r="AC241" s="332"/>
      <c r="AD241" s="346" t="str">
        <f t="shared" si="29"/>
        <v/>
      </c>
      <c r="AE241" s="347"/>
      <c r="AF241" s="347"/>
      <c r="AG241" s="348" t="str">
        <f t="shared" si="25"/>
        <v/>
      </c>
      <c r="AH241" s="349"/>
      <c r="AI241" s="294"/>
      <c r="AJ241" s="295"/>
      <c r="AK241" s="295"/>
      <c r="AL241" s="295"/>
      <c r="AM241" s="296" t="str">
        <f t="shared" si="26"/>
        <v/>
      </c>
      <c r="AN241" s="296"/>
      <c r="AO241" s="295" t="str">
        <f t="shared" si="30"/>
        <v/>
      </c>
      <c r="AP241" s="295"/>
      <c r="AQ241" s="295"/>
      <c r="AR241" s="295"/>
      <c r="AS241" s="265"/>
      <c r="AT241" s="128"/>
      <c r="AU241" s="127"/>
      <c r="AV241" s="73" t="e">
        <f t="shared" si="27"/>
        <v>#N/A</v>
      </c>
      <c r="AW241" s="127" t="str">
        <f t="shared" si="23"/>
        <v>NON-ENERGY</v>
      </c>
      <c r="AX241" s="73" t="str">
        <f>IF(OR(I241="Water",I241=" Sewage"),VLOOKUP(AV241,'Discounts II'!$B$5:$E$25,4),IF(OR(I241="Other",I241=" Demand"),VLOOKUP(AV241,'Discounts II'!$B$5:$E$25,2),"NOT OTHER"))</f>
        <v>NOT OTHER</v>
      </c>
      <c r="AY241" s="77" t="e">
        <f>IF($G$11=1,VLOOKUP(AV241,'Discounts I'!$B$10:$H$30,AW241),IF($G$11=2,VLOOKUP(AV241,'Discounts I'!$B$38:$H$58,AW241),IF($G$11=3,VLOOKUP(AV241,'Discounts I'!$B$66:$H$86,AW241),IF($G$11=4,VLOOKUP(AV241,'Discounts I'!$B$94:$H$114,AW241),IF($G$11=5,VLOOKUP(AV241,'Discounts I'!$B$122:$H$142,AW241))))))</f>
        <v>#N/A</v>
      </c>
      <c r="AZ241" s="129"/>
      <c r="BA241" s="129" t="e">
        <f>VLOOKUP(I241,Tables!$G$41:$H$50,2,FALSE)</f>
        <v>#N/A</v>
      </c>
      <c r="BB241" s="129" t="e">
        <f>VLOOKUP(I241,Tables!$G$52:$H$61,2,FALSE)</f>
        <v>#N/A</v>
      </c>
      <c r="BC241" s="129" t="e">
        <f>VLOOKUP(I241,Tables!$G$66:$H$76,2,FALSE)</f>
        <v>#N/A</v>
      </c>
    </row>
    <row r="242" spans="2:56" s="126" customFormat="1" ht="16.5" hidden="1" customHeight="1" x14ac:dyDescent="0.25">
      <c r="B242" s="265"/>
      <c r="C242" s="92">
        <v>96</v>
      </c>
      <c r="D242" s="351"/>
      <c r="E242" s="351"/>
      <c r="F242" s="351"/>
      <c r="G242" s="351"/>
      <c r="H242" s="351"/>
      <c r="I242" s="327"/>
      <c r="J242" s="327"/>
      <c r="K242" s="327"/>
      <c r="L242" s="327"/>
      <c r="M242" s="327"/>
      <c r="N242" s="327"/>
      <c r="O242" s="327"/>
      <c r="P242" s="327"/>
      <c r="Q242" s="327"/>
      <c r="R242" s="328"/>
      <c r="S242" s="329"/>
      <c r="T242" s="330"/>
      <c r="U242" s="330"/>
      <c r="V242" s="330"/>
      <c r="W242" s="331" t="str">
        <f t="shared" si="24"/>
        <v/>
      </c>
      <c r="X242" s="332"/>
      <c r="Y242" s="340"/>
      <c r="Z242" s="341"/>
      <c r="AA242" s="341"/>
      <c r="AB242" s="331" t="str">
        <f t="shared" si="28"/>
        <v/>
      </c>
      <c r="AC242" s="332"/>
      <c r="AD242" s="346" t="str">
        <f t="shared" si="29"/>
        <v/>
      </c>
      <c r="AE242" s="347"/>
      <c r="AF242" s="347"/>
      <c r="AG242" s="348" t="str">
        <f t="shared" si="25"/>
        <v/>
      </c>
      <c r="AH242" s="349"/>
      <c r="AI242" s="294"/>
      <c r="AJ242" s="295"/>
      <c r="AK242" s="295"/>
      <c r="AL242" s="295"/>
      <c r="AM242" s="296" t="str">
        <f t="shared" si="26"/>
        <v/>
      </c>
      <c r="AN242" s="296"/>
      <c r="AO242" s="295" t="str">
        <f t="shared" si="30"/>
        <v/>
      </c>
      <c r="AP242" s="295"/>
      <c r="AQ242" s="295"/>
      <c r="AR242" s="295"/>
      <c r="AS242" s="265"/>
      <c r="AT242" s="128"/>
      <c r="AU242" s="127"/>
      <c r="AV242" s="73" t="e">
        <f t="shared" si="27"/>
        <v>#N/A</v>
      </c>
      <c r="AW242" s="127" t="str">
        <f t="shared" si="23"/>
        <v>NON-ENERGY</v>
      </c>
      <c r="AX242" s="73" t="str">
        <f>IF(OR(I242="Water",I242=" Sewage"),VLOOKUP(AV242,'Discounts II'!$B$5:$E$25,4),IF(OR(I242="Other",I242=" Demand"),VLOOKUP(AV242,'Discounts II'!$B$5:$E$25,2),"NOT OTHER"))</f>
        <v>NOT OTHER</v>
      </c>
      <c r="AY242" s="77" t="e">
        <f>IF($G$11=1,VLOOKUP(AV242,'Discounts I'!$B$10:$H$30,AW242),IF($G$11=2,VLOOKUP(AV242,'Discounts I'!$B$38:$H$58,AW242),IF($G$11=3,VLOOKUP(AV242,'Discounts I'!$B$66:$H$86,AW242),IF($G$11=4,VLOOKUP(AV242,'Discounts I'!$B$94:$H$114,AW242),IF($G$11=5,VLOOKUP(AV242,'Discounts I'!$B$122:$H$142,AW242))))))</f>
        <v>#N/A</v>
      </c>
      <c r="AZ242" s="129"/>
      <c r="BA242" s="129" t="e">
        <f>VLOOKUP(I242,Tables!$G$41:$H$50,2,FALSE)</f>
        <v>#N/A</v>
      </c>
      <c r="BB242" s="129" t="e">
        <f>VLOOKUP(I242,Tables!$G$52:$H$61,2,FALSE)</f>
        <v>#N/A</v>
      </c>
      <c r="BC242" s="129" t="e">
        <f>VLOOKUP(I242,Tables!$G$66:$H$76,2,FALSE)</f>
        <v>#N/A</v>
      </c>
    </row>
    <row r="243" spans="2:56" s="126" customFormat="1" ht="16.5" hidden="1" customHeight="1" x14ac:dyDescent="0.25">
      <c r="B243" s="265"/>
      <c r="C243" s="92">
        <v>97</v>
      </c>
      <c r="D243" s="351"/>
      <c r="E243" s="351"/>
      <c r="F243" s="351"/>
      <c r="G243" s="351"/>
      <c r="H243" s="351"/>
      <c r="I243" s="327"/>
      <c r="J243" s="327"/>
      <c r="K243" s="327"/>
      <c r="L243" s="327"/>
      <c r="M243" s="327"/>
      <c r="N243" s="327"/>
      <c r="O243" s="327"/>
      <c r="P243" s="327"/>
      <c r="Q243" s="327"/>
      <c r="R243" s="328"/>
      <c r="S243" s="329"/>
      <c r="T243" s="330"/>
      <c r="U243" s="330"/>
      <c r="V243" s="330"/>
      <c r="W243" s="331" t="str">
        <f t="shared" si="24"/>
        <v/>
      </c>
      <c r="X243" s="332"/>
      <c r="Y243" s="340"/>
      <c r="Z243" s="341"/>
      <c r="AA243" s="341"/>
      <c r="AB243" s="331" t="str">
        <f t="shared" si="28"/>
        <v/>
      </c>
      <c r="AC243" s="332"/>
      <c r="AD243" s="346" t="str">
        <f t="shared" si="29"/>
        <v/>
      </c>
      <c r="AE243" s="347"/>
      <c r="AF243" s="347"/>
      <c r="AG243" s="348" t="str">
        <f t="shared" si="25"/>
        <v/>
      </c>
      <c r="AH243" s="349"/>
      <c r="AI243" s="294"/>
      <c r="AJ243" s="295"/>
      <c r="AK243" s="295"/>
      <c r="AL243" s="295"/>
      <c r="AM243" s="296" t="str">
        <f t="shared" si="26"/>
        <v/>
      </c>
      <c r="AN243" s="296"/>
      <c r="AO243" s="295" t="str">
        <f t="shared" si="30"/>
        <v/>
      </c>
      <c r="AP243" s="295"/>
      <c r="AQ243" s="295"/>
      <c r="AR243" s="295"/>
      <c r="AS243" s="265"/>
      <c r="AT243" s="128"/>
      <c r="AU243" s="127"/>
      <c r="AV243" s="73" t="e">
        <f t="shared" si="27"/>
        <v>#N/A</v>
      </c>
      <c r="AW243" s="127" t="str">
        <f t="shared" si="23"/>
        <v>NON-ENERGY</v>
      </c>
      <c r="AX243" s="73" t="str">
        <f>IF(OR(I243="Water",I243=" Sewage"),VLOOKUP(AV243,'Discounts II'!$B$5:$E$25,4),IF(OR(I243="Other",I243=" Demand"),VLOOKUP(AV243,'Discounts II'!$B$5:$E$25,2),"NOT OTHER"))</f>
        <v>NOT OTHER</v>
      </c>
      <c r="AY243" s="77" t="e">
        <f>IF($G$11=1,VLOOKUP(AV243,'Discounts I'!$B$10:$H$30,AW243),IF($G$11=2,VLOOKUP(AV243,'Discounts I'!$B$38:$H$58,AW243),IF($G$11=3,VLOOKUP(AV243,'Discounts I'!$B$66:$H$86,AW243),IF($G$11=4,VLOOKUP(AV243,'Discounts I'!$B$94:$H$114,AW243),IF($G$11=5,VLOOKUP(AV243,'Discounts I'!$B$122:$H$142,AW243))))))</f>
        <v>#N/A</v>
      </c>
      <c r="AZ243" s="129"/>
      <c r="BA243" s="129" t="e">
        <f>VLOOKUP(I243,Tables!$G$41:$H$50,2,FALSE)</f>
        <v>#N/A</v>
      </c>
      <c r="BB243" s="129" t="e">
        <f>VLOOKUP(I243,Tables!$G$52:$H$61,2,FALSE)</f>
        <v>#N/A</v>
      </c>
      <c r="BC243" s="129" t="e">
        <f>VLOOKUP(I243,Tables!$G$66:$H$76,2,FALSE)</f>
        <v>#N/A</v>
      </c>
    </row>
    <row r="244" spans="2:56" s="126" customFormat="1" ht="16.5" hidden="1" customHeight="1" x14ac:dyDescent="0.25">
      <c r="B244" s="265"/>
      <c r="C244" s="92">
        <v>98</v>
      </c>
      <c r="D244" s="351"/>
      <c r="E244" s="351"/>
      <c r="F244" s="351"/>
      <c r="G244" s="351"/>
      <c r="H244" s="351"/>
      <c r="I244" s="327"/>
      <c r="J244" s="327"/>
      <c r="K244" s="327"/>
      <c r="L244" s="327"/>
      <c r="M244" s="327"/>
      <c r="N244" s="327"/>
      <c r="O244" s="327"/>
      <c r="P244" s="327"/>
      <c r="Q244" s="327"/>
      <c r="R244" s="328"/>
      <c r="S244" s="329"/>
      <c r="T244" s="330"/>
      <c r="U244" s="330"/>
      <c r="V244" s="330"/>
      <c r="W244" s="331" t="str">
        <f t="shared" si="24"/>
        <v/>
      </c>
      <c r="X244" s="332"/>
      <c r="Y244" s="340"/>
      <c r="Z244" s="341"/>
      <c r="AA244" s="341"/>
      <c r="AB244" s="331" t="str">
        <f t="shared" si="28"/>
        <v/>
      </c>
      <c r="AC244" s="332"/>
      <c r="AD244" s="346" t="str">
        <f t="shared" si="29"/>
        <v/>
      </c>
      <c r="AE244" s="347"/>
      <c r="AF244" s="347"/>
      <c r="AG244" s="348" t="str">
        <f t="shared" si="25"/>
        <v/>
      </c>
      <c r="AH244" s="349"/>
      <c r="AI244" s="294"/>
      <c r="AJ244" s="295"/>
      <c r="AK244" s="295"/>
      <c r="AL244" s="295"/>
      <c r="AM244" s="296" t="str">
        <f t="shared" si="26"/>
        <v/>
      </c>
      <c r="AN244" s="296"/>
      <c r="AO244" s="295" t="str">
        <f t="shared" si="30"/>
        <v/>
      </c>
      <c r="AP244" s="295"/>
      <c r="AQ244" s="295"/>
      <c r="AR244" s="295"/>
      <c r="AS244" s="265"/>
      <c r="AT244" s="128"/>
      <c r="AU244" s="127"/>
      <c r="AV244" s="73" t="e">
        <f t="shared" si="27"/>
        <v>#N/A</v>
      </c>
      <c r="AW244" s="127" t="str">
        <f t="shared" si="23"/>
        <v>NON-ENERGY</v>
      </c>
      <c r="AX244" s="73" t="str">
        <f>IF(OR(I244="Water",I244=" Sewage"),VLOOKUP(AV244,'Discounts II'!$B$5:$E$25,4),IF(OR(I244="Other",I244=" Demand"),VLOOKUP(AV244,'Discounts II'!$B$5:$E$25,2),"NOT OTHER"))</f>
        <v>NOT OTHER</v>
      </c>
      <c r="AY244" s="77" t="e">
        <f>IF($G$11=1,VLOOKUP(AV244,'Discounts I'!$B$10:$H$30,AW244),IF($G$11=2,VLOOKUP(AV244,'Discounts I'!$B$38:$H$58,AW244),IF($G$11=3,VLOOKUP(AV244,'Discounts I'!$B$66:$H$86,AW244),IF($G$11=4,VLOOKUP(AV244,'Discounts I'!$B$94:$H$114,AW244),IF($G$11=5,VLOOKUP(AV244,'Discounts I'!$B$122:$H$142,AW244))))))</f>
        <v>#N/A</v>
      </c>
      <c r="AZ244" s="129"/>
      <c r="BA244" s="129" t="e">
        <f>VLOOKUP(I244,Tables!$G$41:$H$50,2,FALSE)</f>
        <v>#N/A</v>
      </c>
      <c r="BB244" s="129" t="e">
        <f>VLOOKUP(I244,Tables!$G$52:$H$61,2,FALSE)</f>
        <v>#N/A</v>
      </c>
      <c r="BC244" s="129" t="e">
        <f>VLOOKUP(I244,Tables!$G$66:$H$76,2,FALSE)</f>
        <v>#N/A</v>
      </c>
    </row>
    <row r="245" spans="2:56" s="126" customFormat="1" ht="16.5" hidden="1" customHeight="1" x14ac:dyDescent="0.25">
      <c r="B245" s="265"/>
      <c r="C245" s="92">
        <v>99</v>
      </c>
      <c r="D245" s="351"/>
      <c r="E245" s="351"/>
      <c r="F245" s="351"/>
      <c r="G245" s="351"/>
      <c r="H245" s="351"/>
      <c r="I245" s="327"/>
      <c r="J245" s="327"/>
      <c r="K245" s="327"/>
      <c r="L245" s="327"/>
      <c r="M245" s="327"/>
      <c r="N245" s="327"/>
      <c r="O245" s="327"/>
      <c r="P245" s="327"/>
      <c r="Q245" s="327"/>
      <c r="R245" s="328"/>
      <c r="S245" s="329"/>
      <c r="T245" s="330"/>
      <c r="U245" s="330"/>
      <c r="V245" s="330"/>
      <c r="W245" s="331" t="str">
        <f t="shared" si="24"/>
        <v/>
      </c>
      <c r="X245" s="332"/>
      <c r="Y245" s="340"/>
      <c r="Z245" s="341"/>
      <c r="AA245" s="341"/>
      <c r="AB245" s="331" t="str">
        <f t="shared" si="28"/>
        <v/>
      </c>
      <c r="AC245" s="332"/>
      <c r="AD245" s="346" t="str">
        <f t="shared" si="29"/>
        <v/>
      </c>
      <c r="AE245" s="347"/>
      <c r="AF245" s="347"/>
      <c r="AG245" s="348" t="str">
        <f t="shared" si="25"/>
        <v/>
      </c>
      <c r="AH245" s="349"/>
      <c r="AI245" s="294"/>
      <c r="AJ245" s="295"/>
      <c r="AK245" s="295"/>
      <c r="AL245" s="295"/>
      <c r="AM245" s="296" t="str">
        <f t="shared" si="26"/>
        <v/>
      </c>
      <c r="AN245" s="296"/>
      <c r="AO245" s="295" t="str">
        <f t="shared" si="30"/>
        <v/>
      </c>
      <c r="AP245" s="295"/>
      <c r="AQ245" s="295"/>
      <c r="AR245" s="295"/>
      <c r="AS245" s="265"/>
      <c r="AT245" s="128"/>
      <c r="AU245" s="127"/>
      <c r="AV245" s="73" t="e">
        <f t="shared" si="27"/>
        <v>#N/A</v>
      </c>
      <c r="AW245" s="127" t="str">
        <f t="shared" si="23"/>
        <v>NON-ENERGY</v>
      </c>
      <c r="AX245" s="73" t="str">
        <f>IF(OR(I245="Water",I245=" Sewage"),VLOOKUP(AV245,'Discounts II'!$B$5:$E$25,4),IF(OR(I245="Other",I245=" Demand"),VLOOKUP(AV245,'Discounts II'!$B$5:$E$25,2),"NOT OTHER"))</f>
        <v>NOT OTHER</v>
      </c>
      <c r="AY245" s="77" t="e">
        <f>IF($G$11=1,VLOOKUP(AV245,'Discounts I'!$B$10:$H$30,AW245),IF($G$11=2,VLOOKUP(AV245,'Discounts I'!$B$38:$H$58,AW245),IF($G$11=3,VLOOKUP(AV245,'Discounts I'!$B$66:$H$86,AW245),IF($G$11=4,VLOOKUP(AV245,'Discounts I'!$B$94:$H$114,AW245),IF($G$11=5,VLOOKUP(AV245,'Discounts I'!$B$122:$H$142,AW245))))))</f>
        <v>#N/A</v>
      </c>
      <c r="AZ245" s="129"/>
      <c r="BA245" s="129" t="e">
        <f>VLOOKUP(I245,Tables!$G$41:$H$50,2,FALSE)</f>
        <v>#N/A</v>
      </c>
      <c r="BB245" s="129" t="e">
        <f>VLOOKUP(I245,Tables!$G$52:$H$61,2,FALSE)</f>
        <v>#N/A</v>
      </c>
      <c r="BC245" s="129" t="e">
        <f>VLOOKUP(I245,Tables!$G$66:$H$76,2,FALSE)</f>
        <v>#N/A</v>
      </c>
    </row>
    <row r="246" spans="2:56" s="30" customFormat="1" ht="15" customHeight="1" x14ac:dyDescent="0.25">
      <c r="B246" s="262"/>
      <c r="C246" s="266"/>
      <c r="D246" s="266"/>
      <c r="E246" s="266"/>
      <c r="F246" s="266"/>
      <c r="G246" s="266"/>
      <c r="H246" s="266"/>
      <c r="I246" s="262"/>
      <c r="J246" s="262"/>
      <c r="K246" s="262"/>
      <c r="L246" s="262"/>
      <c r="M246" s="262"/>
      <c r="N246" s="262"/>
      <c r="O246" s="262"/>
      <c r="P246" s="262"/>
      <c r="Q246" s="262"/>
      <c r="R246" s="262"/>
      <c r="S246" s="262"/>
      <c r="T246" s="262"/>
      <c r="U246" s="262"/>
      <c r="V246" s="267"/>
      <c r="W246" s="267"/>
      <c r="X246" s="267"/>
      <c r="Y246" s="267"/>
      <c r="Z246" s="267"/>
      <c r="AA246" s="262"/>
      <c r="AB246" s="262"/>
      <c r="AC246" s="262"/>
      <c r="AD246" s="262"/>
      <c r="AE246" s="262"/>
      <c r="AF246" s="262"/>
      <c r="AG246" s="262"/>
      <c r="AH246" s="262"/>
      <c r="AI246" s="262"/>
      <c r="AJ246" s="262"/>
      <c r="AK246" s="262"/>
      <c r="AL246" s="262"/>
      <c r="AM246" s="262"/>
      <c r="AN246" s="262"/>
      <c r="AO246" s="262"/>
      <c r="AP246" s="262"/>
      <c r="AQ246" s="262"/>
      <c r="AR246" s="262"/>
      <c r="AS246" s="262"/>
      <c r="AT246" s="74"/>
      <c r="AU246" s="73"/>
      <c r="AV246" s="73"/>
      <c r="AW246" s="73"/>
      <c r="AX246" s="73"/>
      <c r="AY246" s="73"/>
      <c r="AZ246" s="73"/>
      <c r="BA246" s="73"/>
      <c r="BB246" s="73"/>
      <c r="BC246" s="73"/>
    </row>
    <row r="247" spans="2:56" s="30" customFormat="1" ht="7.5" customHeight="1" x14ac:dyDescent="0.25">
      <c r="B247" s="262"/>
      <c r="C247" s="268"/>
      <c r="D247" s="268"/>
      <c r="E247" s="268"/>
      <c r="F247" s="268"/>
      <c r="G247" s="268"/>
      <c r="H247" s="268"/>
      <c r="I247" s="269"/>
      <c r="J247" s="269"/>
      <c r="K247" s="269"/>
      <c r="L247" s="269"/>
      <c r="M247" s="269"/>
      <c r="N247" s="269"/>
      <c r="O247" s="269"/>
      <c r="P247" s="269"/>
      <c r="Q247" s="269"/>
      <c r="R247" s="269"/>
      <c r="S247" s="269"/>
      <c r="T247" s="269"/>
      <c r="U247" s="269"/>
      <c r="V247" s="270"/>
      <c r="W247" s="270"/>
      <c r="X247" s="270"/>
      <c r="Y247" s="270"/>
      <c r="Z247" s="270"/>
      <c r="AA247" s="269"/>
      <c r="AB247" s="269"/>
      <c r="AC247" s="269"/>
      <c r="AD247" s="269"/>
      <c r="AE247" s="269"/>
      <c r="AF247" s="269"/>
      <c r="AG247" s="269"/>
      <c r="AH247" s="269"/>
      <c r="AI247" s="269"/>
      <c r="AJ247" s="269"/>
      <c r="AK247" s="269"/>
      <c r="AL247" s="269"/>
      <c r="AM247" s="269"/>
      <c r="AN247" s="269"/>
      <c r="AO247" s="269"/>
      <c r="AP247" s="269"/>
      <c r="AQ247" s="269"/>
      <c r="AR247" s="269"/>
      <c r="AS247" s="262"/>
      <c r="AT247" s="74"/>
      <c r="AU247" s="73"/>
      <c r="AV247" s="73"/>
      <c r="AW247" s="73"/>
      <c r="AX247" s="73"/>
      <c r="AY247" s="73"/>
      <c r="AZ247" s="73"/>
      <c r="BA247" s="73"/>
      <c r="BB247" s="73"/>
      <c r="BC247" s="73"/>
    </row>
    <row r="248" spans="2:56" s="30" customFormat="1" ht="3.75" customHeight="1" x14ac:dyDescent="0.25">
      <c r="B248" s="262"/>
      <c r="C248" s="271"/>
      <c r="D248" s="271"/>
      <c r="E248" s="271"/>
      <c r="F248" s="271"/>
      <c r="G248" s="271"/>
      <c r="H248" s="271"/>
      <c r="I248" s="272"/>
      <c r="J248" s="272"/>
      <c r="K248" s="272"/>
      <c r="L248" s="272"/>
      <c r="M248" s="272"/>
      <c r="N248" s="272"/>
      <c r="O248" s="272"/>
      <c r="P248" s="272"/>
      <c r="Q248" s="272"/>
      <c r="R248" s="272"/>
      <c r="S248" s="272"/>
      <c r="T248" s="272"/>
      <c r="U248" s="272"/>
      <c r="V248" s="273"/>
      <c r="W248" s="273"/>
      <c r="X248" s="273"/>
      <c r="Y248" s="273"/>
      <c r="Z248" s="273"/>
      <c r="AA248" s="272"/>
      <c r="AB248" s="272"/>
      <c r="AC248" s="272"/>
      <c r="AD248" s="272"/>
      <c r="AE248" s="272"/>
      <c r="AF248" s="272"/>
      <c r="AG248" s="272"/>
      <c r="AH248" s="272"/>
      <c r="AI248" s="272"/>
      <c r="AJ248" s="272"/>
      <c r="AK248" s="272"/>
      <c r="AL248" s="272"/>
      <c r="AM248" s="272"/>
      <c r="AN248" s="272"/>
      <c r="AO248" s="272"/>
      <c r="AP248" s="272"/>
      <c r="AQ248" s="272"/>
      <c r="AR248" s="272"/>
      <c r="AS248" s="262"/>
      <c r="AT248" s="74"/>
      <c r="AU248" s="73"/>
      <c r="AV248" s="73"/>
      <c r="AW248" s="73"/>
      <c r="AX248" s="73"/>
      <c r="AY248" s="73"/>
      <c r="AZ248" s="73"/>
      <c r="BA248" s="73"/>
      <c r="BB248" s="73"/>
      <c r="BC248" s="73"/>
    </row>
    <row r="249" spans="2:56" s="30" customFormat="1" ht="33.75" customHeight="1" x14ac:dyDescent="0.25">
      <c r="B249" s="262"/>
      <c r="C249" s="433" t="s">
        <v>131</v>
      </c>
      <c r="D249" s="433"/>
      <c r="E249" s="433"/>
      <c r="F249" s="433"/>
      <c r="G249" s="433"/>
      <c r="H249" s="433"/>
      <c r="I249" s="433"/>
      <c r="J249" s="283"/>
      <c r="K249" s="283"/>
      <c r="L249" s="283"/>
      <c r="M249" s="283"/>
      <c r="N249" s="283"/>
      <c r="O249" s="283"/>
      <c r="P249" s="283"/>
      <c r="Q249" s="283"/>
      <c r="R249" s="283"/>
      <c r="S249" s="283"/>
      <c r="T249" s="283"/>
      <c r="U249" s="283"/>
      <c r="V249" s="283"/>
      <c r="W249" s="283"/>
      <c r="X249" s="283"/>
      <c r="Y249" s="283"/>
      <c r="Z249" s="283"/>
      <c r="AA249" s="283"/>
      <c r="AB249" s="283"/>
      <c r="AC249" s="283"/>
      <c r="AD249" s="373">
        <f>SUMIFS(AD147:AD245,AG147:AG245,AG249)</f>
        <v>6152.2049999999999</v>
      </c>
      <c r="AE249" s="373"/>
      <c r="AF249" s="373"/>
      <c r="AG249" s="376" t="s">
        <v>149</v>
      </c>
      <c r="AH249" s="376"/>
      <c r="AI249" s="375">
        <f>SUMIFS(AI147:AI245,AG147:AG245,AG249)</f>
        <v>198227.1</v>
      </c>
      <c r="AJ249" s="375"/>
      <c r="AK249" s="375"/>
      <c r="AL249" s="375"/>
      <c r="AM249" s="284"/>
      <c r="AN249" s="285"/>
      <c r="AO249" s="375">
        <f>SUMIFS(AO147:AO245,AG147:AG245,AG249)</f>
        <v>2261458.8818069417</v>
      </c>
      <c r="AP249" s="375"/>
      <c r="AQ249" s="375"/>
      <c r="AR249" s="375"/>
      <c r="AS249" s="262"/>
      <c r="AT249" s="74"/>
      <c r="AU249" s="73"/>
      <c r="AV249" s="73"/>
      <c r="BA249" s="73"/>
      <c r="BB249" s="73"/>
      <c r="BC249" s="73"/>
    </row>
    <row r="250" spans="2:56" s="30" customFormat="1" ht="33.75" customHeight="1" x14ac:dyDescent="0.25">
      <c r="B250" s="262"/>
      <c r="C250" s="434" t="s">
        <v>180</v>
      </c>
      <c r="D250" s="434"/>
      <c r="E250" s="434"/>
      <c r="F250" s="434"/>
      <c r="G250" s="434"/>
      <c r="H250" s="434"/>
      <c r="I250" s="434"/>
      <c r="J250" s="274"/>
      <c r="K250" s="274"/>
      <c r="L250" s="274"/>
      <c r="M250" s="274"/>
      <c r="N250" s="274"/>
      <c r="O250" s="274"/>
      <c r="P250" s="274"/>
      <c r="Q250" s="274"/>
      <c r="R250" s="274"/>
      <c r="S250" s="274"/>
      <c r="T250" s="274"/>
      <c r="U250" s="274"/>
      <c r="V250" s="274"/>
      <c r="W250" s="274"/>
      <c r="X250" s="274"/>
      <c r="Y250" s="274"/>
      <c r="Z250" s="274"/>
      <c r="AA250" s="274"/>
      <c r="AB250" s="274"/>
      <c r="AC250" s="274"/>
      <c r="AD250" s="372">
        <f>SUMIFS(AD147:AD245,I147:I245,"Water")</f>
        <v>4300</v>
      </c>
      <c r="AE250" s="372"/>
      <c r="AF250" s="372"/>
      <c r="AG250" s="377" t="s">
        <v>146</v>
      </c>
      <c r="AH250" s="377"/>
      <c r="AI250" s="374">
        <f>SUMIFS(AI147:AI245,AG147:AG245,AG250)</f>
        <v>55900</v>
      </c>
      <c r="AJ250" s="374"/>
      <c r="AK250" s="374"/>
      <c r="AL250" s="374"/>
      <c r="AM250" s="275"/>
      <c r="AN250" s="276"/>
      <c r="AO250" s="374">
        <f>SUMIFS(AO147:AO245,AG147:AG245,AG250)</f>
        <v>1010672</v>
      </c>
      <c r="AP250" s="374"/>
      <c r="AQ250" s="374"/>
      <c r="AR250" s="374"/>
      <c r="AS250" s="262"/>
      <c r="AT250" s="74"/>
      <c r="AU250" s="73"/>
      <c r="AV250" s="73"/>
      <c r="BA250" s="73"/>
      <c r="BB250" s="73"/>
      <c r="BC250" s="73"/>
    </row>
    <row r="251" spans="2:56" s="30" customFormat="1" ht="15" customHeight="1" x14ac:dyDescent="0.25">
      <c r="B251" s="262"/>
      <c r="C251" s="266"/>
      <c r="D251" s="266"/>
      <c r="E251" s="266"/>
      <c r="F251" s="266"/>
      <c r="G251" s="266"/>
      <c r="H251" s="266"/>
      <c r="I251" s="262"/>
      <c r="J251" s="262"/>
      <c r="K251" s="262"/>
      <c r="L251" s="262"/>
      <c r="M251" s="262"/>
      <c r="N251" s="262"/>
      <c r="O251" s="262"/>
      <c r="P251" s="262"/>
      <c r="Q251" s="262"/>
      <c r="R251" s="262"/>
      <c r="S251" s="262"/>
      <c r="T251" s="262"/>
      <c r="U251" s="262"/>
      <c r="V251" s="267"/>
      <c r="W251" s="267"/>
      <c r="X251" s="267"/>
      <c r="Y251" s="267"/>
      <c r="Z251" s="267"/>
      <c r="AA251" s="262"/>
      <c r="AB251" s="262"/>
      <c r="AC251" s="262"/>
      <c r="AD251" s="262"/>
      <c r="AE251" s="262"/>
      <c r="AF251" s="262"/>
      <c r="AG251" s="262"/>
      <c r="AH251" s="262"/>
      <c r="AI251" s="262"/>
      <c r="AJ251" s="262"/>
      <c r="AK251" s="262"/>
      <c r="AL251" s="262"/>
      <c r="AM251" s="262"/>
      <c r="AN251" s="262"/>
      <c r="AO251" s="262"/>
      <c r="AP251" s="262"/>
      <c r="AQ251" s="262"/>
      <c r="AR251" s="262"/>
      <c r="AS251" s="262"/>
      <c r="AT251" s="74"/>
      <c r="AU251" s="73"/>
      <c r="AV251" s="73"/>
      <c r="AW251" s="73"/>
      <c r="AX251" s="73"/>
      <c r="AY251" s="73"/>
      <c r="AZ251" s="73"/>
      <c r="BA251" s="73"/>
      <c r="BB251" s="73"/>
      <c r="BC251" s="73"/>
    </row>
    <row r="252" spans="2:56" s="33" customFormat="1" ht="3.75" customHeight="1" x14ac:dyDescent="0.25">
      <c r="C252" s="35"/>
      <c r="D252" s="35"/>
      <c r="E252" s="35"/>
      <c r="F252" s="35"/>
      <c r="G252" s="35"/>
      <c r="H252" s="35"/>
      <c r="I252" s="31"/>
      <c r="J252" s="31"/>
      <c r="K252" s="31"/>
      <c r="L252" s="31"/>
      <c r="M252" s="31"/>
      <c r="N252" s="31"/>
      <c r="O252" s="31"/>
      <c r="P252" s="31"/>
      <c r="Q252" s="31"/>
      <c r="R252" s="31"/>
      <c r="S252" s="31"/>
      <c r="T252" s="31"/>
      <c r="U252" s="31"/>
      <c r="V252" s="49"/>
      <c r="W252" s="49"/>
      <c r="X252" s="49"/>
      <c r="Y252" s="49"/>
      <c r="Z252" s="49"/>
      <c r="AA252" s="31"/>
      <c r="AB252" s="31"/>
      <c r="AD252" s="31"/>
      <c r="AE252" s="31"/>
      <c r="AF252" s="31"/>
      <c r="AT252" s="73"/>
      <c r="AU252" s="73"/>
      <c r="AV252" s="73"/>
      <c r="AW252" s="73"/>
      <c r="AX252" s="73"/>
      <c r="AY252" s="73"/>
      <c r="AZ252" s="73"/>
      <c r="BA252" s="73"/>
      <c r="BB252" s="73"/>
      <c r="BC252" s="73"/>
    </row>
    <row r="253" spans="2:56" s="30" customFormat="1" ht="7.5" customHeight="1" x14ac:dyDescent="0.25">
      <c r="B253" s="87"/>
      <c r="C253" s="87"/>
      <c r="D253" s="87"/>
      <c r="E253" s="87"/>
      <c r="F253" s="87"/>
      <c r="G253" s="87"/>
      <c r="H253" s="87"/>
      <c r="I253" s="87"/>
      <c r="J253" s="87"/>
      <c r="K253" s="87"/>
      <c r="L253" s="87"/>
      <c r="M253" s="87"/>
      <c r="N253" s="87"/>
      <c r="O253" s="87"/>
      <c r="P253" s="87"/>
      <c r="Q253" s="87"/>
      <c r="R253" s="87"/>
      <c r="S253" s="87"/>
      <c r="T253" s="87"/>
      <c r="U253" s="87"/>
      <c r="V253" s="87"/>
      <c r="W253" s="87"/>
      <c r="X253" s="87"/>
      <c r="Y253" s="87"/>
      <c r="Z253" s="87"/>
      <c r="AA253" s="87"/>
      <c r="AB253" s="87"/>
      <c r="AC253" s="87"/>
      <c r="AD253" s="87"/>
      <c r="AE253" s="87"/>
      <c r="AF253" s="87"/>
      <c r="AG253" s="87"/>
      <c r="AH253" s="87"/>
      <c r="AI253" s="87"/>
      <c r="AJ253" s="87"/>
      <c r="AK253" s="87"/>
      <c r="AL253" s="87"/>
      <c r="AM253" s="87"/>
      <c r="AN253" s="87"/>
      <c r="AO253" s="87"/>
      <c r="AP253" s="87"/>
      <c r="AQ253" s="87"/>
      <c r="AR253" s="87"/>
      <c r="AS253" s="87"/>
      <c r="AT253" s="73"/>
      <c r="AU253" s="73"/>
      <c r="AV253" s="73"/>
      <c r="AW253" s="73"/>
      <c r="AX253" s="73"/>
      <c r="AY253" s="73"/>
      <c r="AZ253" s="73"/>
      <c r="BA253" s="73"/>
      <c r="BB253" s="73"/>
      <c r="BC253" s="73"/>
    </row>
    <row r="254" spans="2:56" s="30" customFormat="1" ht="22.5" customHeight="1" x14ac:dyDescent="0.35">
      <c r="B254" s="87"/>
      <c r="C254" s="378" t="s">
        <v>129</v>
      </c>
      <c r="D254" s="378"/>
      <c r="E254" s="378"/>
      <c r="F254" s="378"/>
      <c r="G254" s="378"/>
      <c r="H254" s="378"/>
      <c r="I254" s="378"/>
      <c r="J254" s="378"/>
      <c r="K254" s="378"/>
      <c r="L254" s="378"/>
      <c r="M254" s="378"/>
      <c r="N254" s="378"/>
      <c r="O254" s="378"/>
      <c r="P254" s="378"/>
      <c r="Q254" s="378"/>
      <c r="R254" s="378"/>
      <c r="S254" s="378"/>
      <c r="T254" s="378"/>
      <c r="U254" s="378"/>
      <c r="V254" s="378"/>
      <c r="W254" s="378"/>
      <c r="X254" s="378"/>
      <c r="Y254" s="378"/>
      <c r="Z254" s="378"/>
      <c r="AA254" s="378"/>
      <c r="AB254" s="378"/>
      <c r="AC254" s="378"/>
      <c r="AD254" s="378"/>
      <c r="AE254" s="378"/>
      <c r="AF254" s="378"/>
      <c r="AG254" s="378"/>
      <c r="AH254" s="378"/>
      <c r="AI254" s="378"/>
      <c r="AJ254" s="378"/>
      <c r="AK254" s="378"/>
      <c r="AL254" s="378"/>
      <c r="AM254" s="378"/>
      <c r="AN254" s="378"/>
      <c r="AO254" s="378"/>
      <c r="AP254" s="378"/>
      <c r="AQ254" s="378"/>
      <c r="AR254" s="378"/>
      <c r="AS254" s="87"/>
      <c r="AT254" s="73"/>
      <c r="AU254" s="73"/>
      <c r="AV254" s="73"/>
      <c r="AW254" s="73"/>
      <c r="AX254" s="73"/>
      <c r="AY254" s="73"/>
      <c r="AZ254" s="73"/>
      <c r="BA254" s="73"/>
      <c r="BB254" s="73"/>
      <c r="BC254" s="73"/>
    </row>
    <row r="255" spans="2:56" s="30" customFormat="1" ht="45" customHeight="1" x14ac:dyDescent="0.25">
      <c r="B255" s="87"/>
      <c r="C255" s="87"/>
      <c r="D255" s="87"/>
      <c r="E255" s="87"/>
      <c r="F255" s="87"/>
      <c r="G255" s="87"/>
      <c r="H255" s="417" t="s">
        <v>327</v>
      </c>
      <c r="I255" s="417"/>
      <c r="J255" s="417"/>
      <c r="K255" s="418" t="s">
        <v>3</v>
      </c>
      <c r="L255" s="418"/>
      <c r="M255" s="418"/>
      <c r="N255" s="418"/>
      <c r="O255" s="418"/>
      <c r="P255" s="418"/>
      <c r="Q255" s="418"/>
      <c r="R255" s="418"/>
      <c r="S255" s="418"/>
      <c r="T255" s="418"/>
      <c r="U255" s="418"/>
      <c r="V255" s="418"/>
      <c r="W255" s="418"/>
      <c r="X255" s="418"/>
      <c r="Y255" s="418"/>
      <c r="Z255" s="418"/>
      <c r="AA255" s="418"/>
      <c r="AB255" s="418"/>
      <c r="AC255" s="418"/>
      <c r="AD255" s="418"/>
      <c r="AE255" s="418"/>
      <c r="AF255" s="379" t="s">
        <v>154</v>
      </c>
      <c r="AG255" s="379"/>
      <c r="AH255" s="379"/>
      <c r="AI255" s="379"/>
      <c r="AJ255" s="339" t="s">
        <v>155</v>
      </c>
      <c r="AK255" s="339"/>
      <c r="AL255" s="339"/>
      <c r="AM255" s="343" t="s">
        <v>177</v>
      </c>
      <c r="AN255" s="343"/>
      <c r="AO255" s="342" t="s">
        <v>156</v>
      </c>
      <c r="AP255" s="342"/>
      <c r="AQ255" s="342"/>
      <c r="AR255" s="342"/>
      <c r="AS255" s="87"/>
      <c r="AT255" s="73"/>
      <c r="AU255" s="73"/>
      <c r="AV255" s="73"/>
      <c r="AW255" s="73"/>
      <c r="AX255" s="73"/>
      <c r="AY255" s="73"/>
      <c r="AZ255" s="73"/>
      <c r="BA255" s="73"/>
      <c r="BB255" s="73"/>
      <c r="BC255" s="73"/>
    </row>
    <row r="256" spans="2:56" s="30" customFormat="1" ht="15" customHeight="1" x14ac:dyDescent="0.25">
      <c r="B256" s="353" t="s">
        <v>152</v>
      </c>
      <c r="C256" s="353"/>
      <c r="D256" s="353"/>
      <c r="E256" s="353"/>
      <c r="F256" s="353"/>
      <c r="G256" s="354"/>
      <c r="H256" s="336" t="s">
        <v>168</v>
      </c>
      <c r="I256" s="337"/>
      <c r="J256" s="337"/>
      <c r="K256" s="382" t="s">
        <v>390</v>
      </c>
      <c r="L256" s="382"/>
      <c r="M256" s="382"/>
      <c r="N256" s="382"/>
      <c r="O256" s="382"/>
      <c r="P256" s="382"/>
      <c r="Q256" s="382"/>
      <c r="R256" s="382"/>
      <c r="S256" s="382"/>
      <c r="T256" s="382"/>
      <c r="U256" s="382"/>
      <c r="V256" s="382"/>
      <c r="W256" s="382"/>
      <c r="X256" s="382"/>
      <c r="Y256" s="382"/>
      <c r="Z256" s="382"/>
      <c r="AA256" s="382"/>
      <c r="AB256" s="382"/>
      <c r="AC256" s="382"/>
      <c r="AD256" s="382"/>
      <c r="AE256" s="383"/>
      <c r="AF256" s="345">
        <v>1200</v>
      </c>
      <c r="AG256" s="345"/>
      <c r="AH256" s="345"/>
      <c r="AI256" s="345"/>
      <c r="AJ256" s="355" t="str">
        <f>IF(H256&lt;&gt;"N/A","*","")</f>
        <v>*</v>
      </c>
      <c r="AK256" s="355"/>
      <c r="AL256" s="355"/>
      <c r="AM256" s="371">
        <f>IF(H256&lt;&gt;"N/A",VLOOKUP($AO$289,'Discounts II'!$B$5:$E$25,2),"")</f>
        <v>13.16611847184096</v>
      </c>
      <c r="AN256" s="371"/>
      <c r="AO256" s="335">
        <f>IFERROR(AF256*AM256,"")</f>
        <v>15799.342166209151</v>
      </c>
      <c r="AP256" s="335"/>
      <c r="AQ256" s="335"/>
      <c r="AR256" s="335"/>
      <c r="AS256" s="94"/>
      <c r="AT256" s="76"/>
      <c r="AU256" s="76"/>
      <c r="AZ256" s="76"/>
      <c r="BA256" s="76"/>
      <c r="BB256" s="76"/>
      <c r="BC256" s="76"/>
      <c r="BD256" s="46"/>
    </row>
    <row r="257" spans="2:55" s="30" customFormat="1" ht="15" customHeight="1" x14ac:dyDescent="0.25">
      <c r="B257" s="87"/>
      <c r="C257" s="356"/>
      <c r="D257" s="356"/>
      <c r="E257" s="356"/>
      <c r="F257" s="356"/>
      <c r="G257" s="356"/>
      <c r="H257" s="336" t="s">
        <v>168</v>
      </c>
      <c r="I257" s="337"/>
      <c r="J257" s="337"/>
      <c r="K257" s="382" t="s">
        <v>389</v>
      </c>
      <c r="L257" s="382"/>
      <c r="M257" s="382"/>
      <c r="N257" s="382"/>
      <c r="O257" s="382"/>
      <c r="P257" s="382"/>
      <c r="Q257" s="382"/>
      <c r="R257" s="382"/>
      <c r="S257" s="382"/>
      <c r="T257" s="382"/>
      <c r="U257" s="382"/>
      <c r="V257" s="382"/>
      <c r="W257" s="382"/>
      <c r="X257" s="382"/>
      <c r="Y257" s="382"/>
      <c r="Z257" s="382"/>
      <c r="AA257" s="382"/>
      <c r="AB257" s="382"/>
      <c r="AC257" s="382"/>
      <c r="AD257" s="382"/>
      <c r="AE257" s="383"/>
      <c r="AF257" s="345">
        <v>800</v>
      </c>
      <c r="AG257" s="345"/>
      <c r="AH257" s="345"/>
      <c r="AI257" s="345"/>
      <c r="AJ257" s="355" t="str">
        <f>IF(H257&lt;&gt;"N/A","*","")</f>
        <v>*</v>
      </c>
      <c r="AK257" s="355"/>
      <c r="AL257" s="355"/>
      <c r="AM257" s="371">
        <f>IF(H257&lt;&gt;"N/A",VLOOKUP($AO$289,'Discounts II'!$B$5:$E$25,2),"")</f>
        <v>13.16611847184096</v>
      </c>
      <c r="AN257" s="371"/>
      <c r="AO257" s="335">
        <f>IFERROR(AF257*AM257,"")</f>
        <v>10532.894777472768</v>
      </c>
      <c r="AP257" s="335"/>
      <c r="AQ257" s="335"/>
      <c r="AR257" s="335"/>
      <c r="AS257" s="94"/>
      <c r="AT257" s="76"/>
      <c r="AU257" s="76"/>
      <c r="AZ257" s="76"/>
      <c r="BA257" s="76"/>
      <c r="BB257" s="76"/>
      <c r="BC257" s="76"/>
    </row>
    <row r="258" spans="2:55" s="30" customFormat="1" ht="15" customHeight="1" x14ac:dyDescent="0.25">
      <c r="B258" s="87"/>
      <c r="C258" s="356"/>
      <c r="D258" s="356"/>
      <c r="E258" s="356"/>
      <c r="F258" s="356"/>
      <c r="G258" s="356"/>
      <c r="H258" s="336" t="s">
        <v>194</v>
      </c>
      <c r="I258" s="337"/>
      <c r="J258" s="337"/>
      <c r="K258" s="380"/>
      <c r="L258" s="380"/>
      <c r="M258" s="380"/>
      <c r="N258" s="380"/>
      <c r="O258" s="380"/>
      <c r="P258" s="380"/>
      <c r="Q258" s="380"/>
      <c r="R258" s="380"/>
      <c r="S258" s="380"/>
      <c r="T258" s="380"/>
      <c r="U258" s="380"/>
      <c r="V258" s="380"/>
      <c r="W258" s="380"/>
      <c r="X258" s="380"/>
      <c r="Y258" s="380"/>
      <c r="Z258" s="380"/>
      <c r="AA258" s="380"/>
      <c r="AB258" s="380"/>
      <c r="AC258" s="380"/>
      <c r="AD258" s="380"/>
      <c r="AE258" s="381"/>
      <c r="AF258" s="344"/>
      <c r="AG258" s="344"/>
      <c r="AH258" s="344"/>
      <c r="AI258" s="344"/>
      <c r="AJ258" s="355" t="str">
        <f>IF(H258&lt;&gt;"N/A","*","")</f>
        <v/>
      </c>
      <c r="AK258" s="355"/>
      <c r="AL258" s="355"/>
      <c r="AM258" s="371" t="str">
        <f>IF(H258&lt;&gt;"N/A",VLOOKUP($AO$289,'Discounts II'!$B$5:$E$25,2),"")</f>
        <v/>
      </c>
      <c r="AN258" s="371"/>
      <c r="AO258" s="335" t="str">
        <f>IFERROR(AF258*AM258,"")</f>
        <v/>
      </c>
      <c r="AP258" s="335"/>
      <c r="AQ258" s="335"/>
      <c r="AR258" s="335"/>
      <c r="AS258" s="94"/>
      <c r="AT258" s="76"/>
      <c r="AU258" s="76"/>
      <c r="AZ258" s="76"/>
      <c r="BA258" s="76"/>
      <c r="BB258" s="76"/>
      <c r="BC258" s="76"/>
    </row>
    <row r="259" spans="2:55" s="30" customFormat="1" ht="15" customHeight="1" x14ac:dyDescent="0.25">
      <c r="B259" s="87"/>
      <c r="C259" s="356"/>
      <c r="D259" s="356"/>
      <c r="E259" s="356"/>
      <c r="F259" s="356"/>
      <c r="G259" s="356"/>
      <c r="H259" s="336" t="s">
        <v>194</v>
      </c>
      <c r="I259" s="337"/>
      <c r="J259" s="337"/>
      <c r="K259" s="380"/>
      <c r="L259" s="380"/>
      <c r="M259" s="380"/>
      <c r="N259" s="380"/>
      <c r="O259" s="380"/>
      <c r="P259" s="380"/>
      <c r="Q259" s="380"/>
      <c r="R259" s="380"/>
      <c r="S259" s="380"/>
      <c r="T259" s="380"/>
      <c r="U259" s="380"/>
      <c r="V259" s="380"/>
      <c r="W259" s="380"/>
      <c r="X259" s="380"/>
      <c r="Y259" s="380"/>
      <c r="Z259" s="380"/>
      <c r="AA259" s="380"/>
      <c r="AB259" s="380"/>
      <c r="AC259" s="380"/>
      <c r="AD259" s="380"/>
      <c r="AE259" s="381"/>
      <c r="AF259" s="344"/>
      <c r="AG259" s="344"/>
      <c r="AH259" s="344"/>
      <c r="AI259" s="344"/>
      <c r="AJ259" s="355" t="str">
        <f>IF(H259&lt;&gt;"N/A","*","")</f>
        <v/>
      </c>
      <c r="AK259" s="355"/>
      <c r="AL259" s="355"/>
      <c r="AM259" s="371" t="str">
        <f>IF(H259&lt;&gt;"N/A",VLOOKUP($AO$289,'Discounts II'!$B$5:$E$25,2),"")</f>
        <v/>
      </c>
      <c r="AN259" s="371"/>
      <c r="AO259" s="335" t="str">
        <f>IFERROR(AF259*AM259,"")</f>
        <v/>
      </c>
      <c r="AP259" s="335"/>
      <c r="AQ259" s="335"/>
      <c r="AR259" s="335"/>
      <c r="AS259" s="94"/>
      <c r="AT259" s="76"/>
      <c r="AU259" s="76"/>
      <c r="AZ259" s="76"/>
      <c r="BA259" s="76"/>
      <c r="BB259" s="76"/>
      <c r="BC259" s="76"/>
    </row>
    <row r="260" spans="2:55" s="30" customFormat="1" ht="15" customHeight="1" x14ac:dyDescent="0.25">
      <c r="B260" s="87"/>
      <c r="C260" s="356"/>
      <c r="D260" s="356"/>
      <c r="E260" s="356"/>
      <c r="F260" s="356"/>
      <c r="G260" s="356"/>
      <c r="H260" s="336" t="s">
        <v>194</v>
      </c>
      <c r="I260" s="337"/>
      <c r="J260" s="337"/>
      <c r="K260" s="380"/>
      <c r="L260" s="380"/>
      <c r="M260" s="380"/>
      <c r="N260" s="380"/>
      <c r="O260" s="380"/>
      <c r="P260" s="380"/>
      <c r="Q260" s="380"/>
      <c r="R260" s="380"/>
      <c r="S260" s="380"/>
      <c r="T260" s="380"/>
      <c r="U260" s="380"/>
      <c r="V260" s="380"/>
      <c r="W260" s="380"/>
      <c r="X260" s="380"/>
      <c r="Y260" s="380"/>
      <c r="Z260" s="380"/>
      <c r="AA260" s="380"/>
      <c r="AB260" s="380"/>
      <c r="AC260" s="380"/>
      <c r="AD260" s="380"/>
      <c r="AE260" s="381"/>
      <c r="AF260" s="344"/>
      <c r="AG260" s="344"/>
      <c r="AH260" s="344"/>
      <c r="AI260" s="344"/>
      <c r="AJ260" s="355" t="str">
        <f>IF(H260&lt;&gt;"N/A","*","")</f>
        <v/>
      </c>
      <c r="AK260" s="355"/>
      <c r="AL260" s="355"/>
      <c r="AM260" s="371" t="str">
        <f>IF(H260&lt;&gt;"N/A",VLOOKUP($AO$289,'Discounts II'!$B$5:$E$25,2),"")</f>
        <v/>
      </c>
      <c r="AN260" s="371"/>
      <c r="AO260" s="335" t="str">
        <f>IFERROR(AF260*AM260,"")</f>
        <v/>
      </c>
      <c r="AP260" s="335"/>
      <c r="AQ260" s="335"/>
      <c r="AR260" s="335"/>
      <c r="AS260" s="94"/>
      <c r="AT260" s="76"/>
      <c r="AU260" s="76"/>
      <c r="AZ260" s="76"/>
      <c r="BA260" s="76"/>
      <c r="BB260" s="76"/>
      <c r="BC260" s="76"/>
    </row>
    <row r="261" spans="2:55" s="30" customFormat="1" ht="18.75" customHeight="1" x14ac:dyDescent="0.25">
      <c r="B261" s="87"/>
      <c r="C261" s="86"/>
      <c r="D261" s="86"/>
      <c r="E261" s="86"/>
      <c r="F261" s="86"/>
      <c r="G261" s="86"/>
      <c r="H261" s="86"/>
      <c r="I261" s="87"/>
      <c r="J261" s="87"/>
      <c r="K261" s="87"/>
      <c r="L261" s="87"/>
      <c r="M261" s="87"/>
      <c r="N261" s="87"/>
      <c r="O261" s="87"/>
      <c r="P261" s="87"/>
      <c r="Q261" s="87"/>
      <c r="R261" s="87"/>
      <c r="S261" s="94"/>
      <c r="T261" s="94"/>
      <c r="U261" s="94"/>
      <c r="V261" s="94"/>
      <c r="W261" s="94"/>
      <c r="X261" s="94"/>
      <c r="Y261" s="94"/>
      <c r="Z261" s="94"/>
      <c r="AA261" s="95"/>
      <c r="AB261" s="95"/>
      <c r="AC261" s="95"/>
      <c r="AD261" s="95"/>
      <c r="AE261" s="95"/>
      <c r="AF261" s="95"/>
      <c r="AG261" s="95"/>
      <c r="AH261" s="95"/>
      <c r="AI261" s="95"/>
      <c r="AJ261" s="94"/>
      <c r="AK261" s="85"/>
      <c r="AL261" s="85"/>
      <c r="AM261" s="96"/>
      <c r="AN261" s="96"/>
      <c r="AO261" s="87"/>
      <c r="AP261" s="87"/>
      <c r="AQ261" s="87"/>
      <c r="AR261" s="87"/>
      <c r="AS261" s="87"/>
      <c r="AT261" s="73"/>
      <c r="AU261" s="73"/>
      <c r="AZ261" s="73"/>
      <c r="BA261" s="73"/>
      <c r="BB261" s="73"/>
      <c r="BC261" s="73"/>
    </row>
    <row r="262" spans="2:55" s="30" customFormat="1" ht="15" customHeight="1" x14ac:dyDescent="0.25">
      <c r="B262" s="353" t="s">
        <v>153</v>
      </c>
      <c r="C262" s="353"/>
      <c r="D262" s="353"/>
      <c r="E262" s="353"/>
      <c r="F262" s="353"/>
      <c r="G262" s="354"/>
      <c r="H262" s="336" t="s">
        <v>168</v>
      </c>
      <c r="I262" s="337"/>
      <c r="J262" s="337"/>
      <c r="K262" s="383" t="s">
        <v>392</v>
      </c>
      <c r="L262" s="392"/>
      <c r="M262" s="392"/>
      <c r="N262" s="392"/>
      <c r="O262" s="392"/>
      <c r="P262" s="392"/>
      <c r="Q262" s="392"/>
      <c r="R262" s="392"/>
      <c r="S262" s="392"/>
      <c r="T262" s="392"/>
      <c r="U262" s="392"/>
      <c r="V262" s="392"/>
      <c r="W262" s="392"/>
      <c r="X262" s="392"/>
      <c r="Y262" s="392"/>
      <c r="Z262" s="392"/>
      <c r="AA262" s="392"/>
      <c r="AB262" s="392"/>
      <c r="AC262" s="392"/>
      <c r="AD262" s="392"/>
      <c r="AE262" s="392"/>
      <c r="AF262" s="345">
        <v>38000</v>
      </c>
      <c r="AG262" s="345"/>
      <c r="AH262" s="345"/>
      <c r="AI262" s="345"/>
      <c r="AJ262" s="338">
        <v>4</v>
      </c>
      <c r="AK262" s="338"/>
      <c r="AL262" s="338"/>
      <c r="AM262" s="334">
        <f>IF(H262&lt;&gt;"N/A",VLOOKUP(AJ262,'Discounts II'!$B$30:$C$55,2),"")</f>
        <v>0.888487047915689</v>
      </c>
      <c r="AN262" s="334"/>
      <c r="AO262" s="335">
        <f t="shared" ref="AO262:AO271" si="31">IFERROR(AF262*AM262,"")</f>
        <v>33762.507820796185</v>
      </c>
      <c r="AP262" s="335"/>
      <c r="AQ262" s="335"/>
      <c r="AR262" s="335"/>
      <c r="AS262" s="94"/>
      <c r="AT262" s="76"/>
      <c r="AU262" s="76"/>
      <c r="AZ262" s="76"/>
      <c r="BA262" s="76"/>
      <c r="BB262" s="76"/>
      <c r="BC262" s="76"/>
    </row>
    <row r="263" spans="2:55" s="30" customFormat="1" ht="15" customHeight="1" x14ac:dyDescent="0.25">
      <c r="B263" s="87"/>
      <c r="C263" s="97"/>
      <c r="D263" s="97"/>
      <c r="E263" s="97"/>
      <c r="F263" s="97"/>
      <c r="G263" s="97"/>
      <c r="H263" s="336" t="s">
        <v>168</v>
      </c>
      <c r="I263" s="337"/>
      <c r="J263" s="337"/>
      <c r="K263" s="383" t="s">
        <v>391</v>
      </c>
      <c r="L263" s="392"/>
      <c r="M263" s="392"/>
      <c r="N263" s="392"/>
      <c r="O263" s="392"/>
      <c r="P263" s="392"/>
      <c r="Q263" s="392"/>
      <c r="R263" s="392"/>
      <c r="S263" s="392"/>
      <c r="T263" s="392"/>
      <c r="U263" s="392"/>
      <c r="V263" s="392"/>
      <c r="W263" s="392"/>
      <c r="X263" s="392"/>
      <c r="Y263" s="392"/>
      <c r="Z263" s="392"/>
      <c r="AA263" s="392"/>
      <c r="AB263" s="392"/>
      <c r="AC263" s="392"/>
      <c r="AD263" s="392"/>
      <c r="AE263" s="392"/>
      <c r="AF263" s="345">
        <v>52000</v>
      </c>
      <c r="AG263" s="345"/>
      <c r="AH263" s="345"/>
      <c r="AI263" s="345"/>
      <c r="AJ263" s="338">
        <v>8</v>
      </c>
      <c r="AK263" s="338"/>
      <c r="AL263" s="338"/>
      <c r="AM263" s="334">
        <f>IF(H263&lt;&gt;"N/A",VLOOKUP(AJ263,'Discounts II'!$B$30:$C$55,2),"")</f>
        <v>0.78940923431393573</v>
      </c>
      <c r="AN263" s="334"/>
      <c r="AO263" s="335">
        <f t="shared" si="31"/>
        <v>41049.280184324656</v>
      </c>
      <c r="AP263" s="335"/>
      <c r="AQ263" s="335"/>
      <c r="AR263" s="335"/>
      <c r="AS263" s="94"/>
      <c r="AT263" s="76"/>
      <c r="AU263" s="76"/>
      <c r="AZ263" s="76"/>
      <c r="BA263" s="76"/>
      <c r="BB263" s="76"/>
      <c r="BC263" s="76"/>
    </row>
    <row r="264" spans="2:55" s="30" customFormat="1" ht="15" customHeight="1" x14ac:dyDescent="0.25">
      <c r="B264" s="87"/>
      <c r="C264" s="97"/>
      <c r="D264" s="97"/>
      <c r="E264" s="97"/>
      <c r="F264" s="97"/>
      <c r="G264" s="97"/>
      <c r="H264" s="336" t="s">
        <v>194</v>
      </c>
      <c r="I264" s="337"/>
      <c r="J264" s="337"/>
      <c r="K264" s="381"/>
      <c r="L264" s="435"/>
      <c r="M264" s="435"/>
      <c r="N264" s="435"/>
      <c r="O264" s="435"/>
      <c r="P264" s="435"/>
      <c r="Q264" s="435"/>
      <c r="R264" s="435"/>
      <c r="S264" s="435"/>
      <c r="T264" s="435"/>
      <c r="U264" s="435"/>
      <c r="V264" s="435"/>
      <c r="W264" s="435"/>
      <c r="X264" s="435"/>
      <c r="Y264" s="435"/>
      <c r="Z264" s="435"/>
      <c r="AA264" s="435"/>
      <c r="AB264" s="435"/>
      <c r="AC264" s="435"/>
      <c r="AD264" s="435"/>
      <c r="AE264" s="435"/>
      <c r="AF264" s="344"/>
      <c r="AG264" s="344"/>
      <c r="AH264" s="344"/>
      <c r="AI264" s="344"/>
      <c r="AJ264" s="333"/>
      <c r="AK264" s="333"/>
      <c r="AL264" s="333"/>
      <c r="AM264" s="334" t="str">
        <f>IF(H264&lt;&gt;"N/A",VLOOKUP(AJ264,'Discounts II'!$B$30:$C$55,2),"")</f>
        <v/>
      </c>
      <c r="AN264" s="334"/>
      <c r="AO264" s="335" t="str">
        <f t="shared" si="31"/>
        <v/>
      </c>
      <c r="AP264" s="335"/>
      <c r="AQ264" s="335"/>
      <c r="AR264" s="335"/>
      <c r="AS264" s="94"/>
      <c r="AT264" s="76"/>
      <c r="AU264" s="76"/>
      <c r="AZ264" s="76"/>
      <c r="BA264" s="76"/>
      <c r="BB264" s="76"/>
      <c r="BC264" s="76"/>
    </row>
    <row r="265" spans="2:55" s="30" customFormat="1" ht="15" customHeight="1" x14ac:dyDescent="0.25">
      <c r="B265" s="87"/>
      <c r="C265" s="97"/>
      <c r="D265" s="97"/>
      <c r="E265" s="97"/>
      <c r="F265" s="97"/>
      <c r="G265" s="97"/>
      <c r="H265" s="336" t="s">
        <v>194</v>
      </c>
      <c r="I265" s="337"/>
      <c r="J265" s="337"/>
      <c r="K265" s="381"/>
      <c r="L265" s="435"/>
      <c r="M265" s="435"/>
      <c r="N265" s="435"/>
      <c r="O265" s="435"/>
      <c r="P265" s="435"/>
      <c r="Q265" s="435"/>
      <c r="R265" s="435"/>
      <c r="S265" s="435"/>
      <c r="T265" s="435"/>
      <c r="U265" s="435"/>
      <c r="V265" s="435"/>
      <c r="W265" s="435"/>
      <c r="X265" s="435"/>
      <c r="Y265" s="435"/>
      <c r="Z265" s="435"/>
      <c r="AA265" s="435"/>
      <c r="AB265" s="435"/>
      <c r="AC265" s="435"/>
      <c r="AD265" s="435"/>
      <c r="AE265" s="435"/>
      <c r="AF265" s="344"/>
      <c r="AG265" s="344"/>
      <c r="AH265" s="344"/>
      <c r="AI265" s="344"/>
      <c r="AJ265" s="333"/>
      <c r="AK265" s="333"/>
      <c r="AL265" s="333"/>
      <c r="AM265" s="334" t="str">
        <f>IF(H265&lt;&gt;"N/A",VLOOKUP(AJ265,'Discounts II'!$B$30:$C$55,2),"")</f>
        <v/>
      </c>
      <c r="AN265" s="334"/>
      <c r="AO265" s="335" t="str">
        <f t="shared" si="31"/>
        <v/>
      </c>
      <c r="AP265" s="335"/>
      <c r="AQ265" s="335"/>
      <c r="AR265" s="335"/>
      <c r="AS265" s="94"/>
      <c r="AT265" s="76"/>
      <c r="AU265" s="76"/>
      <c r="AZ265" s="76"/>
      <c r="BA265" s="76"/>
      <c r="BB265" s="76"/>
      <c r="BC265" s="76"/>
    </row>
    <row r="266" spans="2:55" s="30" customFormat="1" ht="15" customHeight="1" x14ac:dyDescent="0.25">
      <c r="B266" s="87"/>
      <c r="C266" s="97"/>
      <c r="D266" s="97"/>
      <c r="E266" s="97"/>
      <c r="F266" s="97"/>
      <c r="G266" s="97"/>
      <c r="H266" s="336" t="s">
        <v>194</v>
      </c>
      <c r="I266" s="337"/>
      <c r="J266" s="337"/>
      <c r="K266" s="381"/>
      <c r="L266" s="435"/>
      <c r="M266" s="435"/>
      <c r="N266" s="435"/>
      <c r="O266" s="435"/>
      <c r="P266" s="435"/>
      <c r="Q266" s="435"/>
      <c r="R266" s="435"/>
      <c r="S266" s="435"/>
      <c r="T266" s="435"/>
      <c r="U266" s="435"/>
      <c r="V266" s="435"/>
      <c r="W266" s="435"/>
      <c r="X266" s="435"/>
      <c r="Y266" s="435"/>
      <c r="Z266" s="435"/>
      <c r="AA266" s="435"/>
      <c r="AB266" s="435"/>
      <c r="AC266" s="435"/>
      <c r="AD266" s="435"/>
      <c r="AE266" s="435"/>
      <c r="AF266" s="344"/>
      <c r="AG266" s="344"/>
      <c r="AH266" s="344"/>
      <c r="AI266" s="344"/>
      <c r="AJ266" s="333"/>
      <c r="AK266" s="333"/>
      <c r="AL266" s="333"/>
      <c r="AM266" s="334" t="str">
        <f>IF(H266&lt;&gt;"N/A",VLOOKUP(AJ266,'Discounts II'!$B$30:$C$55,2),"")</f>
        <v/>
      </c>
      <c r="AN266" s="334"/>
      <c r="AO266" s="335" t="str">
        <f t="shared" si="31"/>
        <v/>
      </c>
      <c r="AP266" s="335"/>
      <c r="AQ266" s="335"/>
      <c r="AR266" s="335"/>
      <c r="AS266" s="94"/>
      <c r="AT266" s="76"/>
      <c r="AU266" s="76"/>
      <c r="AZ266" s="76"/>
      <c r="BA266" s="76"/>
      <c r="BB266" s="76"/>
      <c r="BC266" s="76"/>
    </row>
    <row r="267" spans="2:55" s="30" customFormat="1" ht="15" customHeight="1" x14ac:dyDescent="0.25">
      <c r="B267" s="353"/>
      <c r="C267" s="353"/>
      <c r="D267" s="353"/>
      <c r="E267" s="353"/>
      <c r="F267" s="353"/>
      <c r="G267" s="354"/>
      <c r="H267" s="336" t="s">
        <v>194</v>
      </c>
      <c r="I267" s="337"/>
      <c r="J267" s="337"/>
      <c r="K267" s="381"/>
      <c r="L267" s="435"/>
      <c r="M267" s="435"/>
      <c r="N267" s="435"/>
      <c r="O267" s="435"/>
      <c r="P267" s="435"/>
      <c r="Q267" s="435"/>
      <c r="R267" s="435"/>
      <c r="S267" s="435"/>
      <c r="T267" s="435"/>
      <c r="U267" s="435"/>
      <c r="V267" s="435"/>
      <c r="W267" s="435"/>
      <c r="X267" s="435"/>
      <c r="Y267" s="435"/>
      <c r="Z267" s="435"/>
      <c r="AA267" s="435"/>
      <c r="AB267" s="435"/>
      <c r="AC267" s="435"/>
      <c r="AD267" s="435"/>
      <c r="AE267" s="435"/>
      <c r="AF267" s="344"/>
      <c r="AG267" s="344"/>
      <c r="AH267" s="344"/>
      <c r="AI267" s="344"/>
      <c r="AJ267" s="333"/>
      <c r="AK267" s="333"/>
      <c r="AL267" s="333"/>
      <c r="AM267" s="334" t="str">
        <f>IF(H267&lt;&gt;"N/A",VLOOKUP(AJ267,'Discounts II'!$B$30:$C$55,2),"")</f>
        <v/>
      </c>
      <c r="AN267" s="334"/>
      <c r="AO267" s="335" t="str">
        <f t="shared" si="31"/>
        <v/>
      </c>
      <c r="AP267" s="335"/>
      <c r="AQ267" s="335"/>
      <c r="AR267" s="335"/>
      <c r="AS267" s="94"/>
      <c r="AT267" s="76"/>
      <c r="AU267" s="76"/>
      <c r="AZ267" s="76"/>
      <c r="BA267" s="76"/>
      <c r="BB267" s="76"/>
      <c r="BC267" s="76"/>
    </row>
    <row r="268" spans="2:55" s="30" customFormat="1" ht="15" customHeight="1" x14ac:dyDescent="0.25">
      <c r="B268" s="87"/>
      <c r="C268" s="97"/>
      <c r="D268" s="97"/>
      <c r="E268" s="97"/>
      <c r="F268" s="97"/>
      <c r="G268" s="97"/>
      <c r="H268" s="336" t="s">
        <v>194</v>
      </c>
      <c r="I268" s="337"/>
      <c r="J268" s="337"/>
      <c r="K268" s="381"/>
      <c r="L268" s="435"/>
      <c r="M268" s="435"/>
      <c r="N268" s="435"/>
      <c r="O268" s="435"/>
      <c r="P268" s="435"/>
      <c r="Q268" s="435"/>
      <c r="R268" s="435"/>
      <c r="S268" s="435"/>
      <c r="T268" s="435"/>
      <c r="U268" s="435"/>
      <c r="V268" s="435"/>
      <c r="W268" s="435"/>
      <c r="X268" s="435"/>
      <c r="Y268" s="435"/>
      <c r="Z268" s="435"/>
      <c r="AA268" s="435"/>
      <c r="AB268" s="435"/>
      <c r="AC268" s="435"/>
      <c r="AD268" s="435"/>
      <c r="AE268" s="435"/>
      <c r="AF268" s="344"/>
      <c r="AG268" s="344"/>
      <c r="AH268" s="344"/>
      <c r="AI268" s="344"/>
      <c r="AJ268" s="333"/>
      <c r="AK268" s="333"/>
      <c r="AL268" s="333"/>
      <c r="AM268" s="334" t="str">
        <f>IF(H268&lt;&gt;"N/A",VLOOKUP(AJ268,'Discounts II'!$B$30:$C$55,2),"")</f>
        <v/>
      </c>
      <c r="AN268" s="334"/>
      <c r="AO268" s="335" t="str">
        <f t="shared" si="31"/>
        <v/>
      </c>
      <c r="AP268" s="335"/>
      <c r="AQ268" s="335"/>
      <c r="AR268" s="335"/>
      <c r="AS268" s="94"/>
      <c r="AT268" s="76"/>
      <c r="AU268" s="76"/>
      <c r="AZ268" s="76"/>
      <c r="BA268" s="76"/>
      <c r="BB268" s="76"/>
      <c r="BC268" s="76"/>
    </row>
    <row r="269" spans="2:55" s="30" customFormat="1" ht="15" customHeight="1" x14ac:dyDescent="0.25">
      <c r="B269" s="87"/>
      <c r="C269" s="97"/>
      <c r="D269" s="97"/>
      <c r="E269" s="97"/>
      <c r="F269" s="97"/>
      <c r="G269" s="97"/>
      <c r="H269" s="336" t="s">
        <v>194</v>
      </c>
      <c r="I269" s="337"/>
      <c r="J269" s="337"/>
      <c r="K269" s="381"/>
      <c r="L269" s="435"/>
      <c r="M269" s="435"/>
      <c r="N269" s="435"/>
      <c r="O269" s="435"/>
      <c r="P269" s="435"/>
      <c r="Q269" s="435"/>
      <c r="R269" s="435"/>
      <c r="S269" s="435"/>
      <c r="T269" s="435"/>
      <c r="U269" s="435"/>
      <c r="V269" s="435"/>
      <c r="W269" s="435"/>
      <c r="X269" s="435"/>
      <c r="Y269" s="435"/>
      <c r="Z269" s="435"/>
      <c r="AA269" s="435"/>
      <c r="AB269" s="435"/>
      <c r="AC269" s="435"/>
      <c r="AD269" s="435"/>
      <c r="AE269" s="435"/>
      <c r="AF269" s="344"/>
      <c r="AG269" s="344"/>
      <c r="AH269" s="344"/>
      <c r="AI269" s="344"/>
      <c r="AJ269" s="333"/>
      <c r="AK269" s="333"/>
      <c r="AL269" s="333"/>
      <c r="AM269" s="334" t="str">
        <f>IF(H269&lt;&gt;"N/A",VLOOKUP(AJ269,'Discounts II'!$B$30:$C$55,2),"")</f>
        <v/>
      </c>
      <c r="AN269" s="334"/>
      <c r="AO269" s="335" t="str">
        <f t="shared" si="31"/>
        <v/>
      </c>
      <c r="AP269" s="335"/>
      <c r="AQ269" s="335"/>
      <c r="AR269" s="335"/>
      <c r="AS269" s="94"/>
      <c r="AT269" s="76"/>
      <c r="AU269" s="76"/>
      <c r="AZ269" s="76"/>
      <c r="BA269" s="76"/>
      <c r="BB269" s="76"/>
      <c r="BC269" s="76"/>
    </row>
    <row r="270" spans="2:55" s="30" customFormat="1" ht="15" customHeight="1" x14ac:dyDescent="0.25">
      <c r="B270" s="87"/>
      <c r="C270" s="97"/>
      <c r="D270" s="97"/>
      <c r="E270" s="97"/>
      <c r="F270" s="97"/>
      <c r="G270" s="97"/>
      <c r="H270" s="336" t="s">
        <v>194</v>
      </c>
      <c r="I270" s="337"/>
      <c r="J270" s="337"/>
      <c r="K270" s="381"/>
      <c r="L270" s="435"/>
      <c r="M270" s="435"/>
      <c r="N270" s="435"/>
      <c r="O270" s="435"/>
      <c r="P270" s="435"/>
      <c r="Q270" s="435"/>
      <c r="R270" s="435"/>
      <c r="S270" s="435"/>
      <c r="T270" s="435"/>
      <c r="U270" s="435"/>
      <c r="V270" s="435"/>
      <c r="W270" s="435"/>
      <c r="X270" s="435"/>
      <c r="Y270" s="435"/>
      <c r="Z270" s="435"/>
      <c r="AA270" s="435"/>
      <c r="AB270" s="435"/>
      <c r="AC270" s="435"/>
      <c r="AD270" s="435"/>
      <c r="AE270" s="435"/>
      <c r="AF270" s="344"/>
      <c r="AG270" s="344"/>
      <c r="AH270" s="344"/>
      <c r="AI270" s="344"/>
      <c r="AJ270" s="333"/>
      <c r="AK270" s="333"/>
      <c r="AL270" s="333"/>
      <c r="AM270" s="334" t="str">
        <f>IF(H270&lt;&gt;"N/A",VLOOKUP(AJ270,'Discounts II'!$B$30:$C$55,2),"")</f>
        <v/>
      </c>
      <c r="AN270" s="334"/>
      <c r="AO270" s="335" t="str">
        <f t="shared" si="31"/>
        <v/>
      </c>
      <c r="AP270" s="335"/>
      <c r="AQ270" s="335"/>
      <c r="AR270" s="335"/>
      <c r="AS270" s="94"/>
      <c r="AT270" s="76"/>
      <c r="AU270" s="76"/>
      <c r="AZ270" s="76"/>
      <c r="BA270" s="76"/>
      <c r="BB270" s="76"/>
      <c r="BC270" s="76"/>
    </row>
    <row r="271" spans="2:55" s="30" customFormat="1" ht="15" customHeight="1" x14ac:dyDescent="0.25">
      <c r="B271" s="87"/>
      <c r="C271" s="97"/>
      <c r="D271" s="97"/>
      <c r="E271" s="97"/>
      <c r="F271" s="97"/>
      <c r="G271" s="97"/>
      <c r="H271" s="336" t="s">
        <v>194</v>
      </c>
      <c r="I271" s="337"/>
      <c r="J271" s="337"/>
      <c r="K271" s="381"/>
      <c r="L271" s="435"/>
      <c r="M271" s="435"/>
      <c r="N271" s="435"/>
      <c r="O271" s="435"/>
      <c r="P271" s="435"/>
      <c r="Q271" s="435"/>
      <c r="R271" s="435"/>
      <c r="S271" s="435"/>
      <c r="T271" s="435"/>
      <c r="U271" s="435"/>
      <c r="V271" s="435"/>
      <c r="W271" s="435"/>
      <c r="X271" s="435"/>
      <c r="Y271" s="435"/>
      <c r="Z271" s="435"/>
      <c r="AA271" s="435"/>
      <c r="AB271" s="435"/>
      <c r="AC271" s="435"/>
      <c r="AD271" s="435"/>
      <c r="AE271" s="435"/>
      <c r="AF271" s="344"/>
      <c r="AG271" s="344"/>
      <c r="AH271" s="344"/>
      <c r="AI271" s="344"/>
      <c r="AJ271" s="436"/>
      <c r="AK271" s="437"/>
      <c r="AL271" s="438"/>
      <c r="AM271" s="334" t="str">
        <f>IF(H271&lt;&gt;"N/A",VLOOKUP(AJ271,'Discounts II'!$B$30:$C$55,2),"")</f>
        <v/>
      </c>
      <c r="AN271" s="334"/>
      <c r="AO271" s="335" t="str">
        <f t="shared" si="31"/>
        <v/>
      </c>
      <c r="AP271" s="335"/>
      <c r="AQ271" s="335"/>
      <c r="AR271" s="335"/>
      <c r="AS271" s="94"/>
      <c r="AT271" s="76"/>
      <c r="AU271" s="76"/>
      <c r="AZ271" s="76"/>
      <c r="BA271" s="76"/>
      <c r="BB271" s="76"/>
      <c r="BC271" s="76"/>
    </row>
    <row r="272" spans="2:55" s="30" customFormat="1" ht="15" customHeight="1" x14ac:dyDescent="0.25">
      <c r="B272" s="87"/>
      <c r="C272" s="86"/>
      <c r="D272" s="86"/>
      <c r="E272" s="86"/>
      <c r="F272" s="86"/>
      <c r="G272" s="86"/>
      <c r="H272" s="86"/>
      <c r="I272" s="87"/>
      <c r="J272" s="87"/>
      <c r="K272" s="87"/>
      <c r="L272" s="87"/>
      <c r="M272" s="87"/>
      <c r="N272" s="87"/>
      <c r="O272" s="87"/>
      <c r="P272" s="87"/>
      <c r="Q272" s="87"/>
      <c r="R272" s="87"/>
      <c r="S272" s="94"/>
      <c r="T272" s="94"/>
      <c r="U272" s="94"/>
      <c r="V272" s="94"/>
      <c r="W272" s="94"/>
      <c r="X272" s="94"/>
      <c r="Y272" s="94"/>
      <c r="Z272" s="94"/>
      <c r="AA272" s="94"/>
      <c r="AB272" s="94"/>
      <c r="AC272" s="94"/>
      <c r="AD272" s="94"/>
      <c r="AE272" s="94"/>
      <c r="AF272" s="94"/>
      <c r="AG272" s="94"/>
      <c r="AH272" s="94"/>
      <c r="AI272" s="94"/>
      <c r="AJ272" s="94"/>
      <c r="AK272" s="94"/>
      <c r="AL272" s="94"/>
      <c r="AM272" s="94"/>
      <c r="AN272" s="85"/>
      <c r="AO272" s="87"/>
      <c r="AP272" s="87"/>
      <c r="AQ272" s="87"/>
      <c r="AR272" s="87"/>
      <c r="AS272" s="87"/>
      <c r="AT272" s="73"/>
      <c r="AU272" s="73"/>
      <c r="AZ272" s="73"/>
      <c r="BA272" s="73"/>
      <c r="BB272" s="73"/>
      <c r="BC272" s="73"/>
    </row>
    <row r="273" spans="2:55" s="30" customFormat="1" ht="7.5" customHeight="1" x14ac:dyDescent="0.25">
      <c r="B273" s="87"/>
      <c r="C273" s="139"/>
      <c r="D273" s="139"/>
      <c r="E273" s="139"/>
      <c r="F273" s="139"/>
      <c r="G273" s="139"/>
      <c r="H273" s="139"/>
      <c r="I273" s="140"/>
      <c r="J273" s="140"/>
      <c r="K273" s="140"/>
      <c r="L273" s="140"/>
      <c r="M273" s="140"/>
      <c r="N273" s="140"/>
      <c r="O273" s="140"/>
      <c r="P273" s="140"/>
      <c r="Q273" s="140"/>
      <c r="R273" s="140"/>
      <c r="S273" s="141"/>
      <c r="T273" s="141"/>
      <c r="U273" s="141"/>
      <c r="V273" s="141"/>
      <c r="W273" s="141"/>
      <c r="X273" s="141"/>
      <c r="Y273" s="141"/>
      <c r="Z273" s="141"/>
      <c r="AA273" s="141"/>
      <c r="AB273" s="141"/>
      <c r="AC273" s="141"/>
      <c r="AD273" s="141"/>
      <c r="AE273" s="141"/>
      <c r="AF273" s="141"/>
      <c r="AG273" s="141"/>
      <c r="AH273" s="141"/>
      <c r="AI273" s="141"/>
      <c r="AJ273" s="141"/>
      <c r="AK273" s="141"/>
      <c r="AL273" s="141"/>
      <c r="AM273" s="141"/>
      <c r="AN273" s="140"/>
      <c r="AO273" s="140"/>
      <c r="AP273" s="140"/>
      <c r="AQ273" s="140"/>
      <c r="AR273" s="140"/>
      <c r="AS273" s="87"/>
      <c r="AT273" s="73"/>
      <c r="AU273" s="73"/>
      <c r="AZ273" s="73"/>
      <c r="BA273" s="73"/>
      <c r="BB273" s="73"/>
      <c r="BC273" s="73"/>
    </row>
    <row r="274" spans="2:55" s="30" customFormat="1" ht="3.75" customHeight="1" x14ac:dyDescent="0.25">
      <c r="B274" s="87"/>
      <c r="C274" s="248"/>
      <c r="D274" s="248"/>
      <c r="E274" s="248"/>
      <c r="F274" s="248"/>
      <c r="G274" s="248"/>
      <c r="H274" s="248"/>
      <c r="I274" s="249"/>
      <c r="J274" s="249"/>
      <c r="K274" s="249"/>
      <c r="L274" s="249"/>
      <c r="M274" s="249"/>
      <c r="N274" s="249"/>
      <c r="O274" s="249"/>
      <c r="P274" s="249"/>
      <c r="Q274" s="249"/>
      <c r="R274" s="249"/>
      <c r="S274" s="250"/>
      <c r="T274" s="250"/>
      <c r="U274" s="250"/>
      <c r="V274" s="250"/>
      <c r="W274" s="250"/>
      <c r="X274" s="250"/>
      <c r="Y274" s="250"/>
      <c r="Z274" s="250"/>
      <c r="AA274" s="250"/>
      <c r="AB274" s="250"/>
      <c r="AC274" s="250"/>
      <c r="AD274" s="250"/>
      <c r="AE274" s="250"/>
      <c r="AF274" s="250"/>
      <c r="AG274" s="250"/>
      <c r="AH274" s="250"/>
      <c r="AI274" s="250"/>
      <c r="AJ274" s="250"/>
      <c r="AK274" s="250"/>
      <c r="AL274" s="250"/>
      <c r="AM274" s="250"/>
      <c r="AN274" s="249"/>
      <c r="AO274" s="249"/>
      <c r="AP274" s="249"/>
      <c r="AQ274" s="249"/>
      <c r="AR274" s="249"/>
      <c r="AS274" s="87"/>
      <c r="AT274" s="73"/>
      <c r="AU274" s="73"/>
      <c r="AZ274" s="73"/>
      <c r="BA274" s="73"/>
      <c r="BB274" s="73"/>
      <c r="BC274" s="73"/>
    </row>
    <row r="275" spans="2:55" s="30" customFormat="1" ht="33.75" customHeight="1" x14ac:dyDescent="0.25">
      <c r="B275" s="87"/>
      <c r="C275" s="448" t="s">
        <v>157</v>
      </c>
      <c r="D275" s="448"/>
      <c r="E275" s="448"/>
      <c r="F275" s="448"/>
      <c r="G275" s="448"/>
      <c r="H275" s="448"/>
      <c r="I275" s="448"/>
      <c r="J275" s="448"/>
      <c r="K275" s="448"/>
      <c r="L275" s="448"/>
      <c r="M275" s="448"/>
      <c r="N275" s="448"/>
      <c r="O275" s="448"/>
      <c r="P275" s="287"/>
      <c r="Q275" s="287"/>
      <c r="R275" s="287"/>
      <c r="S275" s="286"/>
      <c r="T275" s="286"/>
      <c r="U275" s="286"/>
      <c r="V275" s="286"/>
      <c r="W275" s="286"/>
      <c r="X275" s="286"/>
      <c r="Y275" s="286"/>
      <c r="Z275" s="286"/>
      <c r="AA275" s="286"/>
      <c r="AB275" s="286"/>
      <c r="AC275" s="286"/>
      <c r="AD275" s="286"/>
      <c r="AE275" s="286"/>
      <c r="AF275" s="286"/>
      <c r="AG275" s="286"/>
      <c r="AH275" s="286"/>
      <c r="AI275" s="286"/>
      <c r="AJ275" s="286"/>
      <c r="AK275" s="286"/>
      <c r="AL275" s="286"/>
      <c r="AM275" s="286"/>
      <c r="AN275" s="288"/>
      <c r="AO275" s="453">
        <f>SUM(AO256:AR260,AO262:AR271)</f>
        <v>101144.02494880276</v>
      </c>
      <c r="AP275" s="453"/>
      <c r="AQ275" s="453"/>
      <c r="AR275" s="453"/>
      <c r="AS275" s="87"/>
      <c r="AT275" s="73"/>
      <c r="AU275" s="73"/>
      <c r="AZ275" s="73"/>
      <c r="BA275" s="73"/>
      <c r="BB275" s="73"/>
      <c r="BC275" s="73"/>
    </row>
    <row r="276" spans="2:55" s="30" customFormat="1" ht="22.5" customHeight="1" x14ac:dyDescent="0.25">
      <c r="B276" s="87"/>
      <c r="C276" s="97"/>
      <c r="D276" s="97"/>
      <c r="E276" s="97"/>
      <c r="F276" s="97"/>
      <c r="G276" s="97"/>
      <c r="H276" s="97"/>
      <c r="I276" s="86"/>
      <c r="J276" s="86"/>
      <c r="K276" s="86"/>
      <c r="L276" s="86"/>
      <c r="M276" s="98"/>
      <c r="N276" s="99"/>
      <c r="O276" s="99"/>
      <c r="P276" s="100"/>
      <c r="Q276" s="99"/>
      <c r="R276" s="99"/>
      <c r="S276" s="100"/>
      <c r="T276" s="86"/>
      <c r="U276" s="86"/>
      <c r="V276" s="86"/>
      <c r="W276" s="87"/>
      <c r="X276" s="87"/>
      <c r="Y276" s="87"/>
      <c r="Z276" s="87"/>
      <c r="AA276" s="87"/>
      <c r="AB276" s="87"/>
      <c r="AC276" s="87"/>
      <c r="AD276" s="87"/>
      <c r="AE276" s="87"/>
      <c r="AF276" s="87"/>
      <c r="AG276" s="87"/>
      <c r="AH276" s="87"/>
      <c r="AI276" s="87"/>
      <c r="AJ276" s="87"/>
      <c r="AK276" s="87"/>
      <c r="AL276" s="87"/>
      <c r="AM276" s="87"/>
      <c r="AN276" s="87"/>
      <c r="AO276" s="87"/>
      <c r="AP276" s="87"/>
      <c r="AQ276" s="87"/>
      <c r="AR276" s="87"/>
      <c r="AS276" s="87"/>
    </row>
    <row r="277" spans="2:55" s="33" customFormat="1" ht="3.75" customHeight="1" x14ac:dyDescent="0.25">
      <c r="C277" s="35"/>
      <c r="D277" s="35"/>
      <c r="E277" s="35"/>
      <c r="F277" s="35"/>
      <c r="G277" s="35"/>
      <c r="H277" s="35"/>
      <c r="I277" s="31"/>
      <c r="J277" s="31"/>
      <c r="K277" s="31"/>
      <c r="L277" s="31"/>
      <c r="M277" s="31"/>
      <c r="N277" s="31"/>
      <c r="O277" s="31"/>
      <c r="P277" s="31"/>
      <c r="Q277" s="31"/>
      <c r="R277" s="31"/>
      <c r="S277" s="31"/>
      <c r="T277" s="31"/>
      <c r="U277" s="31"/>
      <c r="V277" s="49"/>
      <c r="W277" s="49"/>
      <c r="X277" s="49"/>
      <c r="Y277" s="49"/>
      <c r="Z277" s="49"/>
      <c r="AA277" s="31"/>
      <c r="AB277" s="31"/>
      <c r="AD277" s="31"/>
      <c r="AE277" s="31"/>
      <c r="AF277" s="31"/>
    </row>
    <row r="278" spans="2:55" s="30" customFormat="1" ht="7.5" customHeight="1" x14ac:dyDescent="0.25">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row>
    <row r="279" spans="2:55" s="30" customFormat="1" ht="22.5" customHeight="1" x14ac:dyDescent="0.25">
      <c r="B279" s="57"/>
      <c r="C279" s="449" t="s">
        <v>130</v>
      </c>
      <c r="D279" s="449"/>
      <c r="E279" s="449"/>
      <c r="F279" s="449"/>
      <c r="G279" s="449"/>
      <c r="H279" s="449"/>
      <c r="I279" s="449"/>
      <c r="J279" s="449"/>
      <c r="K279" s="449"/>
      <c r="L279" s="449"/>
      <c r="M279" s="449"/>
      <c r="N279" s="449"/>
      <c r="O279" s="449"/>
      <c r="P279" s="449"/>
      <c r="Q279" s="56"/>
      <c r="R279" s="56"/>
      <c r="S279" s="56"/>
      <c r="T279" s="56"/>
      <c r="U279" s="56"/>
      <c r="V279" s="56"/>
      <c r="W279" s="56"/>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row>
    <row r="280" spans="2:55" s="30" customFormat="1" ht="15" customHeight="1" x14ac:dyDescent="0.25">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c r="AA280" s="102"/>
      <c r="AB280" s="102"/>
      <c r="AC280" s="102"/>
      <c r="AD280" s="102"/>
      <c r="AE280" s="102"/>
      <c r="AF280" s="102"/>
      <c r="AG280" s="102"/>
      <c r="AH280" s="102"/>
      <c r="AI280" s="102"/>
      <c r="AJ280" s="102"/>
      <c r="AK280" s="102"/>
      <c r="AL280" s="102"/>
      <c r="AM280" s="102"/>
      <c r="AN280" s="102"/>
      <c r="AO280" s="57"/>
      <c r="AP280" s="57"/>
      <c r="AQ280" s="57"/>
      <c r="AR280" s="57"/>
      <c r="AS280" s="57"/>
    </row>
    <row r="281" spans="2:55" s="30" customFormat="1" ht="26.25" customHeight="1" x14ac:dyDescent="0.35">
      <c r="B281" s="103"/>
      <c r="C281" s="447" t="s">
        <v>199</v>
      </c>
      <c r="D281" s="447"/>
      <c r="E281" s="447"/>
      <c r="F281" s="447"/>
      <c r="G281" s="447"/>
      <c r="H281" s="447"/>
      <c r="I281" s="447"/>
      <c r="J281" s="447"/>
      <c r="K281" s="447"/>
      <c r="L281" s="447"/>
      <c r="M281" s="447"/>
      <c r="N281" s="447"/>
      <c r="O281" s="447"/>
      <c r="P281" s="447"/>
      <c r="Q281" s="447"/>
      <c r="R281" s="447"/>
      <c r="S281" s="447"/>
      <c r="T281" s="447"/>
      <c r="U281" s="447"/>
      <c r="V281" s="447"/>
      <c r="W281" s="447"/>
      <c r="X281" s="447"/>
      <c r="Y281" s="447"/>
      <c r="Z281" s="447"/>
      <c r="AA281" s="447"/>
      <c r="AB281" s="447"/>
      <c r="AC281" s="447"/>
      <c r="AD281" s="447"/>
      <c r="AE281" s="447"/>
      <c r="AF281" s="447"/>
      <c r="AG281" s="447"/>
      <c r="AH281" s="447"/>
      <c r="AI281" s="447"/>
      <c r="AJ281" s="447"/>
      <c r="AK281" s="447"/>
      <c r="AL281" s="447"/>
      <c r="AM281" s="447"/>
      <c r="AN281" s="447"/>
      <c r="AO281" s="454">
        <f>IFERROR(AN296/(AN133-(AO139+AO140)),0)</f>
        <v>1.4889759023419751</v>
      </c>
      <c r="AP281" s="454"/>
      <c r="AQ281" s="454"/>
      <c r="AR281" s="454"/>
      <c r="AS281" s="57"/>
    </row>
    <row r="282" spans="2:55" s="30" customFormat="1" ht="26.25" customHeight="1" x14ac:dyDescent="0.35">
      <c r="B282" s="103"/>
      <c r="C282" s="447" t="s">
        <v>244</v>
      </c>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47"/>
      <c r="AC282" s="447"/>
      <c r="AD282" s="447"/>
      <c r="AE282" s="447"/>
      <c r="AF282" s="447"/>
      <c r="AG282" s="447"/>
      <c r="AH282" s="447"/>
      <c r="AI282" s="447"/>
      <c r="AJ282" s="447"/>
      <c r="AK282" s="447"/>
      <c r="AL282" s="447"/>
      <c r="AM282" s="447"/>
      <c r="AN282" s="447"/>
      <c r="AO282" s="455">
        <f>IFERROR(VLOOKUP(1,'Discounts II'!$N$5:$P$30,2,FALSE),0)</f>
        <v>8.5792518736586292</v>
      </c>
      <c r="AP282" s="455"/>
      <c r="AQ282" s="455"/>
      <c r="AR282" s="455"/>
      <c r="AS282" s="57"/>
    </row>
    <row r="283" spans="2:55" s="30" customFormat="1" ht="3.75" customHeight="1" x14ac:dyDescent="0.35">
      <c r="B283" s="103"/>
      <c r="C283" s="103"/>
      <c r="D283" s="104"/>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1"/>
      <c r="AP283" s="101"/>
      <c r="AQ283" s="101"/>
      <c r="AR283" s="101"/>
      <c r="AS283" s="57"/>
    </row>
    <row r="284" spans="2:55" s="30" customFormat="1" ht="18.75" customHeight="1" x14ac:dyDescent="0.25">
      <c r="B284" s="106"/>
      <c r="C284" s="446" t="s">
        <v>200</v>
      </c>
      <c r="D284" s="446"/>
      <c r="E284" s="446"/>
      <c r="F284" s="446"/>
      <c r="G284" s="446"/>
      <c r="H284" s="446"/>
      <c r="I284" s="446"/>
      <c r="J284" s="446"/>
      <c r="K284" s="446"/>
      <c r="L284" s="446"/>
      <c r="M284" s="446"/>
      <c r="N284" s="446"/>
      <c r="O284" s="446"/>
      <c r="P284" s="446"/>
      <c r="Q284" s="446"/>
      <c r="R284" s="446"/>
      <c r="S284" s="446"/>
      <c r="T284" s="446"/>
      <c r="U284" s="446"/>
      <c r="V284" s="446"/>
      <c r="W284" s="446"/>
      <c r="X284" s="446"/>
      <c r="Y284" s="446"/>
      <c r="Z284" s="446"/>
      <c r="AA284" s="446"/>
      <c r="AB284" s="446"/>
      <c r="AC284" s="446"/>
      <c r="AD284" s="446"/>
      <c r="AE284" s="446"/>
      <c r="AF284" s="446"/>
      <c r="AG284" s="446"/>
      <c r="AH284" s="446"/>
      <c r="AI284" s="446"/>
      <c r="AJ284" s="446"/>
      <c r="AK284" s="446"/>
      <c r="AL284" s="446"/>
      <c r="AM284" s="446"/>
      <c r="AN284" s="446"/>
      <c r="AO284" s="452">
        <f>IFERROR(AW129/AD249,0)</f>
        <v>301.51791105790528</v>
      </c>
      <c r="AP284" s="452"/>
      <c r="AQ284" s="452"/>
      <c r="AR284" s="452"/>
      <c r="AS284" s="57"/>
    </row>
    <row r="285" spans="2:55" s="30" customFormat="1" ht="18.75" customHeight="1" x14ac:dyDescent="0.25">
      <c r="B285" s="106"/>
      <c r="C285" s="446" t="s">
        <v>201</v>
      </c>
      <c r="D285" s="446"/>
      <c r="E285" s="446"/>
      <c r="F285" s="446"/>
      <c r="G285" s="446"/>
      <c r="H285" s="446"/>
      <c r="I285" s="446"/>
      <c r="J285" s="446"/>
      <c r="K285" s="446"/>
      <c r="L285" s="446"/>
      <c r="M285" s="446"/>
      <c r="N285" s="446"/>
      <c r="O285" s="446"/>
      <c r="P285" s="446"/>
      <c r="Q285" s="446"/>
      <c r="R285" s="446"/>
      <c r="S285" s="446"/>
      <c r="T285" s="446"/>
      <c r="U285" s="446"/>
      <c r="V285" s="446"/>
      <c r="W285" s="446"/>
      <c r="X285" s="446"/>
      <c r="Y285" s="446"/>
      <c r="Z285" s="446"/>
      <c r="AA285" s="446"/>
      <c r="AB285" s="446"/>
      <c r="AC285" s="446"/>
      <c r="AD285" s="446"/>
      <c r="AE285" s="446"/>
      <c r="AF285" s="446"/>
      <c r="AG285" s="446"/>
      <c r="AH285" s="446"/>
      <c r="AI285" s="446"/>
      <c r="AJ285" s="446"/>
      <c r="AK285" s="446"/>
      <c r="AL285" s="446"/>
      <c r="AM285" s="446"/>
      <c r="AN285" s="446"/>
      <c r="AO285" s="452">
        <f>IFERROR(AV129/AD250,0)</f>
        <v>95.465116279069761</v>
      </c>
      <c r="AP285" s="452"/>
      <c r="AQ285" s="452"/>
      <c r="AR285" s="452"/>
      <c r="AS285" s="57"/>
    </row>
    <row r="286" spans="2:55" s="30" customFormat="1" ht="11.25" customHeight="1" x14ac:dyDescent="0.35">
      <c r="B286" s="103"/>
      <c r="C286" s="144"/>
      <c r="D286" s="145"/>
      <c r="E286" s="146"/>
      <c r="F286" s="146"/>
      <c r="G286" s="146"/>
      <c r="H286" s="146"/>
      <c r="I286" s="146"/>
      <c r="J286" s="146"/>
      <c r="K286" s="146"/>
      <c r="L286" s="146"/>
      <c r="M286" s="146"/>
      <c r="N286" s="146"/>
      <c r="O286" s="146"/>
      <c r="P286" s="146"/>
      <c r="Q286" s="146"/>
      <c r="R286" s="146"/>
      <c r="S286" s="146"/>
      <c r="T286" s="146"/>
      <c r="U286" s="146"/>
      <c r="V286" s="146"/>
      <c r="W286" s="146"/>
      <c r="X286" s="146"/>
      <c r="Y286" s="146"/>
      <c r="Z286" s="146"/>
      <c r="AA286" s="146"/>
      <c r="AB286" s="146"/>
      <c r="AC286" s="146"/>
      <c r="AD286" s="146"/>
      <c r="AE286" s="146"/>
      <c r="AF286" s="146"/>
      <c r="AG286" s="146"/>
      <c r="AH286" s="146"/>
      <c r="AI286" s="146"/>
      <c r="AJ286" s="146"/>
      <c r="AK286" s="146"/>
      <c r="AL286" s="146"/>
      <c r="AM286" s="146"/>
      <c r="AN286" s="146"/>
      <c r="AO286" s="147"/>
      <c r="AP286" s="147"/>
      <c r="AQ286" s="147"/>
      <c r="AR286" s="147"/>
      <c r="AS286" s="57"/>
    </row>
    <row r="287" spans="2:55" s="30" customFormat="1" ht="7.5" customHeight="1" x14ac:dyDescent="0.25">
      <c r="B287" s="102"/>
      <c r="C287" s="102"/>
      <c r="D287" s="104"/>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2"/>
      <c r="AL287" s="142"/>
      <c r="AM287" s="142"/>
      <c r="AN287" s="142"/>
      <c r="AO287" s="143"/>
      <c r="AP287" s="143"/>
      <c r="AQ287" s="143"/>
      <c r="AR287" s="143"/>
      <c r="AS287" s="57"/>
    </row>
    <row r="288" spans="2:55" s="30" customFormat="1" ht="22.5" customHeight="1" x14ac:dyDescent="0.25">
      <c r="B288" s="102"/>
      <c r="C288" s="444" t="s">
        <v>350</v>
      </c>
      <c r="D288" s="444"/>
      <c r="E288" s="444"/>
      <c r="F288" s="444"/>
      <c r="G288" s="444"/>
      <c r="H288" s="444"/>
      <c r="I288" s="444"/>
      <c r="J288" s="444"/>
      <c r="K288" s="444"/>
      <c r="L288" s="444"/>
      <c r="M288" s="444"/>
      <c r="N288" s="444"/>
      <c r="O288" s="444"/>
      <c r="P288" s="444"/>
      <c r="Q288" s="444"/>
      <c r="R288" s="444"/>
      <c r="S288" s="444"/>
      <c r="T288" s="444"/>
      <c r="U288" s="444"/>
      <c r="V288" s="444"/>
      <c r="W288" s="444"/>
      <c r="X288" s="444"/>
      <c r="Y288" s="444"/>
      <c r="Z288" s="444"/>
      <c r="AA288" s="444"/>
      <c r="AB288" s="444"/>
      <c r="AC288" s="444"/>
      <c r="AD288" s="444"/>
      <c r="AE288" s="444"/>
      <c r="AF288" s="444"/>
      <c r="AG288" s="444"/>
      <c r="AH288" s="444"/>
      <c r="AI288" s="444"/>
      <c r="AJ288" s="444"/>
      <c r="AK288" s="444"/>
      <c r="AL288" s="444"/>
      <c r="AM288" s="444"/>
      <c r="AN288" s="444"/>
      <c r="AO288" s="57"/>
      <c r="AP288" s="57"/>
      <c r="AQ288" s="57"/>
      <c r="AR288" s="57"/>
      <c r="AS288" s="57"/>
    </row>
    <row r="289" spans="2:45" s="30" customFormat="1" ht="19.5" customHeight="1" x14ac:dyDescent="0.25">
      <c r="B289" s="102"/>
      <c r="C289" s="443" t="s">
        <v>169</v>
      </c>
      <c r="D289" s="443"/>
      <c r="E289" s="443"/>
      <c r="F289" s="443"/>
      <c r="G289" s="443"/>
      <c r="H289" s="443"/>
      <c r="I289" s="443"/>
      <c r="J289" s="443"/>
      <c r="K289" s="443"/>
      <c r="L289" s="443"/>
      <c r="M289" s="443"/>
      <c r="N289" s="443"/>
      <c r="O289" s="443"/>
      <c r="P289" s="443"/>
      <c r="Q289" s="443"/>
      <c r="R289" s="443"/>
      <c r="S289" s="443"/>
      <c r="T289" s="443"/>
      <c r="U289" s="443"/>
      <c r="V289" s="443"/>
      <c r="W289" s="443"/>
      <c r="X289" s="443"/>
      <c r="Y289" s="443"/>
      <c r="Z289" s="443"/>
      <c r="AA289" s="443"/>
      <c r="AB289" s="443"/>
      <c r="AC289" s="443"/>
      <c r="AD289" s="443"/>
      <c r="AE289" s="443"/>
      <c r="AF289" s="443"/>
      <c r="AG289" s="443"/>
      <c r="AH289" s="443"/>
      <c r="AI289" s="443"/>
      <c r="AJ289" s="443"/>
      <c r="AK289" s="443"/>
      <c r="AL289" s="443"/>
      <c r="AM289" s="443"/>
      <c r="AN289" s="443"/>
      <c r="AO289" s="441">
        <f>IFERROR(SUM(AV21:AV119)/SUM(AO21:AR119),0)</f>
        <v>17.87022732288678</v>
      </c>
      <c r="AP289" s="441"/>
      <c r="AQ289" s="441"/>
      <c r="AR289" s="441"/>
      <c r="AS289" s="57"/>
    </row>
    <row r="290" spans="2:45" s="30" customFormat="1" ht="18.75" customHeight="1" x14ac:dyDescent="0.25">
      <c r="B290" s="106"/>
      <c r="C290" s="443" t="s">
        <v>198</v>
      </c>
      <c r="D290" s="443"/>
      <c r="E290" s="443"/>
      <c r="F290" s="443"/>
      <c r="G290" s="443"/>
      <c r="H290" s="443"/>
      <c r="I290" s="443"/>
      <c r="J290" s="443"/>
      <c r="K290" s="443"/>
      <c r="L290" s="443"/>
      <c r="M290" s="443"/>
      <c r="N290" s="443"/>
      <c r="O290" s="443"/>
      <c r="P290" s="443"/>
      <c r="Q290" s="443"/>
      <c r="R290" s="443"/>
      <c r="S290" s="443"/>
      <c r="T290" s="443"/>
      <c r="U290" s="443"/>
      <c r="V290" s="443"/>
      <c r="W290" s="443"/>
      <c r="X290" s="443"/>
      <c r="Y290" s="443"/>
      <c r="Z290" s="443"/>
      <c r="AA290" s="443"/>
      <c r="AB290" s="443"/>
      <c r="AC290" s="443"/>
      <c r="AD290" s="443"/>
      <c r="AE290" s="443"/>
      <c r="AF290" s="443"/>
      <c r="AG290" s="443"/>
      <c r="AH290" s="443"/>
      <c r="AI290" s="443"/>
      <c r="AJ290" s="443"/>
      <c r="AK290" s="443"/>
      <c r="AL290" s="443"/>
      <c r="AM290" s="443"/>
      <c r="AN290" s="443"/>
      <c r="AO290" s="440">
        <v>0.03</v>
      </c>
      <c r="AP290" s="440"/>
      <c r="AQ290" s="440"/>
      <c r="AR290" s="440"/>
      <c r="AS290" s="57"/>
    </row>
    <row r="291" spans="2:45" s="30" customFormat="1" ht="11.25" customHeight="1" x14ac:dyDescent="0.35">
      <c r="B291" s="103"/>
      <c r="C291" s="144"/>
      <c r="D291" s="145"/>
      <c r="E291" s="146"/>
      <c r="F291" s="146"/>
      <c r="G291" s="146"/>
      <c r="H291" s="146"/>
      <c r="I291" s="146"/>
      <c r="J291" s="146"/>
      <c r="K291" s="146"/>
      <c r="L291" s="146"/>
      <c r="M291" s="146"/>
      <c r="N291" s="146"/>
      <c r="O291" s="146"/>
      <c r="P291" s="146"/>
      <c r="Q291" s="146"/>
      <c r="R291" s="146"/>
      <c r="S291" s="146"/>
      <c r="T291" s="146"/>
      <c r="U291" s="146"/>
      <c r="V291" s="146"/>
      <c r="W291" s="146"/>
      <c r="X291" s="146"/>
      <c r="Y291" s="146"/>
      <c r="Z291" s="146"/>
      <c r="AA291" s="146"/>
      <c r="AB291" s="146"/>
      <c r="AC291" s="146"/>
      <c r="AD291" s="146"/>
      <c r="AE291" s="146"/>
      <c r="AF291" s="146"/>
      <c r="AG291" s="146"/>
      <c r="AH291" s="146"/>
      <c r="AI291" s="146"/>
      <c r="AJ291" s="146"/>
      <c r="AK291" s="146"/>
      <c r="AL291" s="146"/>
      <c r="AM291" s="146"/>
      <c r="AN291" s="146"/>
      <c r="AO291" s="147"/>
      <c r="AP291" s="147"/>
      <c r="AQ291" s="147"/>
      <c r="AR291" s="147"/>
      <c r="AS291" s="57"/>
    </row>
    <row r="292" spans="2:45" s="30" customFormat="1" ht="7.5" customHeight="1" x14ac:dyDescent="0.25">
      <c r="B292" s="102"/>
      <c r="C292" s="102"/>
      <c r="D292" s="104"/>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2"/>
      <c r="AL292" s="142"/>
      <c r="AM292" s="142"/>
      <c r="AN292" s="142"/>
      <c r="AO292" s="143"/>
      <c r="AP292" s="143"/>
      <c r="AQ292" s="143"/>
      <c r="AR292" s="143"/>
      <c r="AS292" s="57"/>
    </row>
    <row r="293" spans="2:45" s="30" customFormat="1" ht="22.5" customHeight="1" x14ac:dyDescent="0.25">
      <c r="B293" s="102"/>
      <c r="C293" s="444" t="s">
        <v>207</v>
      </c>
      <c r="D293" s="444"/>
      <c r="E293" s="444"/>
      <c r="F293" s="444"/>
      <c r="G293" s="444"/>
      <c r="H293" s="444"/>
      <c r="I293" s="444"/>
      <c r="J293" s="444"/>
      <c r="K293" s="444"/>
      <c r="L293" s="444"/>
      <c r="M293" s="444"/>
      <c r="N293" s="444"/>
      <c r="O293" s="444"/>
      <c r="P293" s="444"/>
      <c r="Q293" s="444"/>
      <c r="R293" s="444"/>
      <c r="S293" s="444"/>
      <c r="T293" s="444"/>
      <c r="U293" s="444"/>
      <c r="V293" s="444"/>
      <c r="W293" s="444"/>
      <c r="X293" s="444"/>
      <c r="Y293" s="444"/>
      <c r="Z293" s="444"/>
      <c r="AA293" s="444"/>
      <c r="AB293" s="444"/>
      <c r="AC293" s="444"/>
      <c r="AD293" s="444"/>
      <c r="AE293" s="444"/>
      <c r="AF293" s="444"/>
      <c r="AG293" s="444"/>
      <c r="AH293" s="444"/>
      <c r="AI293" s="444"/>
      <c r="AJ293" s="444"/>
      <c r="AK293" s="444"/>
      <c r="AL293" s="444"/>
      <c r="AM293" s="444"/>
      <c r="AN293" s="57"/>
      <c r="AO293" s="57"/>
      <c r="AP293" s="57"/>
      <c r="AQ293" s="57"/>
      <c r="AR293" s="57"/>
      <c r="AS293" s="57"/>
    </row>
    <row r="294" spans="2:45" s="30" customFormat="1" ht="18.75" customHeight="1" x14ac:dyDescent="0.25">
      <c r="B294" s="106"/>
      <c r="C294" s="443" t="s">
        <v>204</v>
      </c>
      <c r="D294" s="443"/>
      <c r="E294" s="443"/>
      <c r="F294" s="443"/>
      <c r="G294" s="443"/>
      <c r="H294" s="443"/>
      <c r="I294" s="443"/>
      <c r="J294" s="443"/>
      <c r="K294" s="443"/>
      <c r="L294" s="443"/>
      <c r="M294" s="443"/>
      <c r="N294" s="443"/>
      <c r="O294" s="443"/>
      <c r="P294" s="443"/>
      <c r="Q294" s="443"/>
      <c r="R294" s="443"/>
      <c r="S294" s="443"/>
      <c r="T294" s="443"/>
      <c r="U294" s="443"/>
      <c r="V294" s="443"/>
      <c r="W294" s="443"/>
      <c r="X294" s="443"/>
      <c r="Y294" s="443"/>
      <c r="Z294" s="443"/>
      <c r="AA294" s="443"/>
      <c r="AB294" s="443"/>
      <c r="AC294" s="443"/>
      <c r="AD294" s="443"/>
      <c r="AE294" s="443"/>
      <c r="AF294" s="443"/>
      <c r="AG294" s="443"/>
      <c r="AH294" s="443"/>
      <c r="AI294" s="443"/>
      <c r="AJ294" s="443"/>
      <c r="AK294" s="443"/>
      <c r="AL294" s="443"/>
      <c r="AM294" s="443"/>
      <c r="AN294" s="439">
        <f>IFERROR(SUM(AO249:AR250),0)</f>
        <v>3272130.8818069417</v>
      </c>
      <c r="AO294" s="439"/>
      <c r="AP294" s="439"/>
      <c r="AQ294" s="439"/>
      <c r="AR294" s="439"/>
      <c r="AS294" s="57"/>
    </row>
    <row r="295" spans="2:45" s="30" customFormat="1" ht="18.75" customHeight="1" x14ac:dyDescent="0.25">
      <c r="B295" s="102"/>
      <c r="C295" s="443" t="s">
        <v>157</v>
      </c>
      <c r="D295" s="443"/>
      <c r="E295" s="443"/>
      <c r="F295" s="443"/>
      <c r="G295" s="443"/>
      <c r="H295" s="443"/>
      <c r="I295" s="443"/>
      <c r="J295" s="443"/>
      <c r="K295" s="443"/>
      <c r="L295" s="443"/>
      <c r="M295" s="443"/>
      <c r="N295" s="443"/>
      <c r="O295" s="443"/>
      <c r="P295" s="443"/>
      <c r="Q295" s="443"/>
      <c r="R295" s="443"/>
      <c r="S295" s="443"/>
      <c r="T295" s="443"/>
      <c r="U295" s="443"/>
      <c r="V295" s="443"/>
      <c r="W295" s="443"/>
      <c r="X295" s="443"/>
      <c r="Y295" s="443"/>
      <c r="Z295" s="443"/>
      <c r="AA295" s="443"/>
      <c r="AB295" s="443"/>
      <c r="AC295" s="443"/>
      <c r="AD295" s="443"/>
      <c r="AE295" s="443"/>
      <c r="AF295" s="443"/>
      <c r="AG295" s="443"/>
      <c r="AH295" s="443"/>
      <c r="AI295" s="443"/>
      <c r="AJ295" s="443"/>
      <c r="AK295" s="443"/>
      <c r="AL295" s="443"/>
      <c r="AM295" s="443"/>
      <c r="AN295" s="439">
        <f>IFERROR(AO275,0)</f>
        <v>101144.02494880276</v>
      </c>
      <c r="AO295" s="439"/>
      <c r="AP295" s="439"/>
      <c r="AQ295" s="439"/>
      <c r="AR295" s="439"/>
      <c r="AS295" s="57"/>
    </row>
    <row r="296" spans="2:45" s="30" customFormat="1" ht="19.5" customHeight="1" x14ac:dyDescent="0.25">
      <c r="B296" s="102"/>
      <c r="C296" s="445" t="s">
        <v>202</v>
      </c>
      <c r="D296" s="445"/>
      <c r="E296" s="445"/>
      <c r="F296" s="445"/>
      <c r="G296" s="445"/>
      <c r="H296" s="445"/>
      <c r="I296" s="445"/>
      <c r="J296" s="445"/>
      <c r="K296" s="445"/>
      <c r="L296" s="445"/>
      <c r="M296" s="445"/>
      <c r="N296" s="445"/>
      <c r="O296" s="445"/>
      <c r="P296" s="445"/>
      <c r="Q296" s="445"/>
      <c r="R296" s="445"/>
      <c r="S296" s="445"/>
      <c r="T296" s="445"/>
      <c r="U296" s="445"/>
      <c r="V296" s="445"/>
      <c r="W296" s="445"/>
      <c r="X296" s="445"/>
      <c r="Y296" s="445"/>
      <c r="Z296" s="445"/>
      <c r="AA296" s="445"/>
      <c r="AB296" s="445"/>
      <c r="AC296" s="445"/>
      <c r="AD296" s="445"/>
      <c r="AE296" s="445"/>
      <c r="AF296" s="445"/>
      <c r="AG296" s="445"/>
      <c r="AH296" s="445"/>
      <c r="AI296" s="445"/>
      <c r="AJ296" s="445"/>
      <c r="AK296" s="445"/>
      <c r="AL296" s="445"/>
      <c r="AM296" s="445"/>
      <c r="AN296" s="451">
        <f>IFERROR(AN294+AN295,0)</f>
        <v>3373274.9067557445</v>
      </c>
      <c r="AO296" s="451"/>
      <c r="AP296" s="451"/>
      <c r="AQ296" s="451"/>
      <c r="AR296" s="451"/>
      <c r="AS296" s="57"/>
    </row>
    <row r="297" spans="2:45" s="30" customFormat="1" ht="11.25" customHeight="1" x14ac:dyDescent="0.35">
      <c r="B297" s="103"/>
      <c r="C297" s="144"/>
      <c r="D297" s="145"/>
      <c r="E297" s="146"/>
      <c r="F297" s="146"/>
      <c r="G297" s="146"/>
      <c r="H297" s="146"/>
      <c r="I297" s="146"/>
      <c r="J297" s="146"/>
      <c r="K297" s="146"/>
      <c r="L297" s="146"/>
      <c r="M297" s="146"/>
      <c r="N297" s="146"/>
      <c r="O297" s="146"/>
      <c r="P297" s="146"/>
      <c r="Q297" s="146"/>
      <c r="R297" s="146"/>
      <c r="S297" s="146"/>
      <c r="T297" s="146"/>
      <c r="U297" s="146"/>
      <c r="V297" s="146"/>
      <c r="W297" s="146"/>
      <c r="X297" s="146"/>
      <c r="Y297" s="146"/>
      <c r="Z297" s="146"/>
      <c r="AA297" s="146"/>
      <c r="AB297" s="146"/>
      <c r="AC297" s="146"/>
      <c r="AD297" s="146"/>
      <c r="AE297" s="146"/>
      <c r="AF297" s="146"/>
      <c r="AG297" s="146"/>
      <c r="AH297" s="146"/>
      <c r="AI297" s="146"/>
      <c r="AJ297" s="146"/>
      <c r="AK297" s="146"/>
      <c r="AL297" s="146"/>
      <c r="AM297" s="146"/>
      <c r="AN297" s="148"/>
      <c r="AO297" s="149"/>
      <c r="AP297" s="149"/>
      <c r="AQ297" s="149"/>
      <c r="AR297" s="149"/>
      <c r="AS297" s="57"/>
    </row>
    <row r="298" spans="2:45" s="30" customFormat="1" ht="7.5" customHeight="1" x14ac:dyDescent="0.25">
      <c r="B298" s="102"/>
      <c r="C298" s="102"/>
      <c r="D298" s="104"/>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2"/>
      <c r="AL298" s="142"/>
      <c r="AM298" s="142"/>
      <c r="AN298" s="142"/>
      <c r="AO298" s="143"/>
      <c r="AP298" s="143"/>
      <c r="AQ298" s="143"/>
      <c r="AR298" s="143"/>
      <c r="AS298" s="57"/>
    </row>
    <row r="299" spans="2:45" s="30" customFormat="1" ht="22.5" customHeight="1" x14ac:dyDescent="0.25">
      <c r="B299" s="102"/>
      <c r="C299" s="444" t="s">
        <v>206</v>
      </c>
      <c r="D299" s="444"/>
      <c r="E299" s="444"/>
      <c r="F299" s="444"/>
      <c r="G299" s="444"/>
      <c r="H299" s="444"/>
      <c r="I299" s="444"/>
      <c r="J299" s="444"/>
      <c r="K299" s="444"/>
      <c r="L299" s="444"/>
      <c r="M299" s="444"/>
      <c r="N299" s="444"/>
      <c r="O299" s="444"/>
      <c r="P299" s="444"/>
      <c r="Q299" s="444"/>
      <c r="R299" s="444"/>
      <c r="S299" s="444"/>
      <c r="T299" s="444"/>
      <c r="U299" s="444"/>
      <c r="V299" s="444"/>
      <c r="W299" s="444"/>
      <c r="X299" s="444"/>
      <c r="Y299" s="444"/>
      <c r="Z299" s="444"/>
      <c r="AA299" s="444"/>
      <c r="AB299" s="444"/>
      <c r="AC299" s="444"/>
      <c r="AD299" s="444"/>
      <c r="AE299" s="444"/>
      <c r="AF299" s="444"/>
      <c r="AG299" s="444"/>
      <c r="AH299" s="444"/>
      <c r="AI299" s="444"/>
      <c r="AJ299" s="444"/>
      <c r="AK299" s="444"/>
      <c r="AL299" s="444"/>
      <c r="AM299" s="444"/>
      <c r="AN299" s="57"/>
      <c r="AO299" s="57"/>
      <c r="AP299" s="57"/>
      <c r="AQ299" s="57"/>
      <c r="AR299" s="57"/>
      <c r="AS299" s="57"/>
    </row>
    <row r="300" spans="2:45" s="30" customFormat="1" ht="18.75" customHeight="1" x14ac:dyDescent="0.25">
      <c r="B300" s="102"/>
      <c r="C300" s="443" t="s">
        <v>203</v>
      </c>
      <c r="D300" s="443"/>
      <c r="E300" s="443"/>
      <c r="F300" s="443"/>
      <c r="G300" s="443"/>
      <c r="H300" s="443"/>
      <c r="I300" s="443"/>
      <c r="J300" s="443"/>
      <c r="K300" s="443"/>
      <c r="L300" s="443"/>
      <c r="M300" s="443"/>
      <c r="N300" s="443"/>
      <c r="O300" s="443"/>
      <c r="P300" s="443"/>
      <c r="Q300" s="443"/>
      <c r="R300" s="443"/>
      <c r="S300" s="443"/>
      <c r="T300" s="443"/>
      <c r="U300" s="443"/>
      <c r="V300" s="443"/>
      <c r="W300" s="443"/>
      <c r="X300" s="443"/>
      <c r="Y300" s="443"/>
      <c r="Z300" s="443"/>
      <c r="AA300" s="443"/>
      <c r="AB300" s="443"/>
      <c r="AC300" s="443"/>
      <c r="AD300" s="443"/>
      <c r="AE300" s="443"/>
      <c r="AF300" s="443"/>
      <c r="AG300" s="443"/>
      <c r="AH300" s="443"/>
      <c r="AI300" s="443"/>
      <c r="AJ300" s="443"/>
      <c r="AK300" s="443"/>
      <c r="AL300" s="443"/>
      <c r="AM300" s="443"/>
      <c r="AN300" s="439">
        <f>IFERROR(SUM(AI249:AL250),0)</f>
        <v>254127.1</v>
      </c>
      <c r="AO300" s="439"/>
      <c r="AP300" s="439"/>
      <c r="AQ300" s="439"/>
      <c r="AR300" s="439"/>
      <c r="AS300" s="57"/>
    </row>
    <row r="301" spans="2:45" s="30" customFormat="1" ht="18.75" customHeight="1" x14ac:dyDescent="0.25">
      <c r="B301" s="102"/>
      <c r="C301" s="443" t="s">
        <v>205</v>
      </c>
      <c r="D301" s="443"/>
      <c r="E301" s="443"/>
      <c r="F301" s="443"/>
      <c r="G301" s="443"/>
      <c r="H301" s="443"/>
      <c r="I301" s="443"/>
      <c r="J301" s="443"/>
      <c r="K301" s="443"/>
      <c r="L301" s="443"/>
      <c r="M301" s="443"/>
      <c r="N301" s="443"/>
      <c r="O301" s="443"/>
      <c r="P301" s="443"/>
      <c r="Q301" s="443"/>
      <c r="R301" s="443"/>
      <c r="S301" s="443"/>
      <c r="T301" s="443"/>
      <c r="U301" s="443"/>
      <c r="V301" s="443"/>
      <c r="W301" s="443"/>
      <c r="X301" s="443"/>
      <c r="Y301" s="443"/>
      <c r="Z301" s="443"/>
      <c r="AA301" s="443"/>
      <c r="AB301" s="443"/>
      <c r="AC301" s="443"/>
      <c r="AD301" s="443"/>
      <c r="AE301" s="443"/>
      <c r="AF301" s="443"/>
      <c r="AG301" s="443"/>
      <c r="AH301" s="443"/>
      <c r="AI301" s="443"/>
      <c r="AJ301" s="443"/>
      <c r="AK301" s="443"/>
      <c r="AL301" s="443"/>
      <c r="AM301" s="443"/>
      <c r="AN301" s="439">
        <f>IFERROR(AN302-AN300,0)</f>
        <v>7036.3097443497682</v>
      </c>
      <c r="AO301" s="439"/>
      <c r="AP301" s="439"/>
      <c r="AQ301" s="439"/>
      <c r="AR301" s="439"/>
      <c r="AS301" s="57"/>
    </row>
    <row r="302" spans="2:45" s="30" customFormat="1" ht="18.75" customHeight="1" x14ac:dyDescent="0.25">
      <c r="B302" s="102"/>
      <c r="C302" s="442" t="s">
        <v>132</v>
      </c>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50">
        <f>IFERROR(SUM(AI249:AL250)+SUM(AF256:AI260)+SUM(AF262:AI271)/AO289,0)</f>
        <v>261163.40974434977</v>
      </c>
      <c r="AO302" s="450"/>
      <c r="AP302" s="450"/>
      <c r="AQ302" s="450"/>
      <c r="AR302" s="450"/>
      <c r="AS302" s="57"/>
    </row>
    <row r="303" spans="2:45" s="30" customFormat="1" ht="14.25" customHeight="1" x14ac:dyDescent="0.2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c r="AA303" s="102"/>
      <c r="AB303" s="102"/>
      <c r="AC303" s="102"/>
      <c r="AD303" s="102"/>
      <c r="AE303" s="102"/>
      <c r="AF303" s="102"/>
      <c r="AG303" s="102"/>
      <c r="AH303" s="102"/>
      <c r="AI303" s="102"/>
      <c r="AJ303" s="102"/>
      <c r="AK303" s="102"/>
      <c r="AL303" s="102"/>
      <c r="AM303" s="102"/>
      <c r="AN303" s="102"/>
      <c r="AO303" s="57"/>
      <c r="AP303" s="57"/>
      <c r="AQ303" s="57"/>
      <c r="AR303" s="57"/>
      <c r="AS303" s="57"/>
    </row>
    <row r="304" spans="2:45" s="33" customFormat="1" ht="15" customHeight="1" x14ac:dyDescent="0.25">
      <c r="C304" s="35"/>
      <c r="D304" s="35"/>
      <c r="E304" s="35"/>
      <c r="F304" s="35"/>
      <c r="G304" s="35"/>
      <c r="H304" s="35"/>
      <c r="I304" s="31"/>
      <c r="J304" s="31"/>
      <c r="K304" s="31"/>
      <c r="L304" s="31"/>
      <c r="M304" s="31"/>
      <c r="N304" s="31"/>
      <c r="O304" s="31"/>
      <c r="P304" s="31"/>
      <c r="Q304" s="31"/>
      <c r="R304" s="31"/>
      <c r="S304" s="31"/>
      <c r="T304" s="31"/>
      <c r="U304" s="31"/>
      <c r="V304" s="49"/>
      <c r="W304" s="49"/>
      <c r="X304" s="49"/>
      <c r="Y304" s="49"/>
      <c r="Z304" s="49"/>
      <c r="AA304" s="31"/>
      <c r="AB304" s="31"/>
      <c r="AD304" s="31"/>
      <c r="AE304" s="31"/>
      <c r="AF304" s="31"/>
    </row>
  </sheetData>
  <sheetProtection password="CD05" sheet="1" objects="1" scenarios="1"/>
  <mergeCells count="2003">
    <mergeCell ref="AO159:AR159"/>
    <mergeCell ref="AO161:AR161"/>
    <mergeCell ref="AN301:AR301"/>
    <mergeCell ref="AN295:AR295"/>
    <mergeCell ref="AO290:AR290"/>
    <mergeCell ref="AO289:AR289"/>
    <mergeCell ref="C302:AM302"/>
    <mergeCell ref="C301:AM301"/>
    <mergeCell ref="C300:AM300"/>
    <mergeCell ref="C299:AM299"/>
    <mergeCell ref="C296:AM296"/>
    <mergeCell ref="C295:AM295"/>
    <mergeCell ref="C294:AM294"/>
    <mergeCell ref="C293:AM293"/>
    <mergeCell ref="C290:AN290"/>
    <mergeCell ref="C289:AN289"/>
    <mergeCell ref="C285:AN285"/>
    <mergeCell ref="C284:AN284"/>
    <mergeCell ref="C282:AN282"/>
    <mergeCell ref="C281:AN281"/>
    <mergeCell ref="C288:AN288"/>
    <mergeCell ref="C275:O275"/>
    <mergeCell ref="C279:P279"/>
    <mergeCell ref="AN300:AR300"/>
    <mergeCell ref="AN302:AR302"/>
    <mergeCell ref="AN294:AR294"/>
    <mergeCell ref="AN296:AR296"/>
    <mergeCell ref="AO284:AR284"/>
    <mergeCell ref="AO285:AR285"/>
    <mergeCell ref="AO275:AR275"/>
    <mergeCell ref="AO281:AR281"/>
    <mergeCell ref="AO282:AR282"/>
    <mergeCell ref="H271:J271"/>
    <mergeCell ref="K271:AE271"/>
    <mergeCell ref="AO269:AR269"/>
    <mergeCell ref="AF270:AI270"/>
    <mergeCell ref="AJ270:AL270"/>
    <mergeCell ref="AM270:AN270"/>
    <mergeCell ref="AO270:AR270"/>
    <mergeCell ref="AF271:AI271"/>
    <mergeCell ref="AJ271:AL271"/>
    <mergeCell ref="AM271:AN271"/>
    <mergeCell ref="AO271:AR271"/>
    <mergeCell ref="H270:J270"/>
    <mergeCell ref="H269:J269"/>
    <mergeCell ref="H268:J268"/>
    <mergeCell ref="H267:J267"/>
    <mergeCell ref="H266:J266"/>
    <mergeCell ref="AF266:AI266"/>
    <mergeCell ref="AO266:AR266"/>
    <mergeCell ref="AF269:AI269"/>
    <mergeCell ref="K270:AE270"/>
    <mergeCell ref="K269:AE269"/>
    <mergeCell ref="K268:AE268"/>
    <mergeCell ref="K264:AE264"/>
    <mergeCell ref="H263:J263"/>
    <mergeCell ref="H262:J262"/>
    <mergeCell ref="H260:J260"/>
    <mergeCell ref="H259:J259"/>
    <mergeCell ref="AI148:AL148"/>
    <mergeCell ref="AI149:AL149"/>
    <mergeCell ref="I148:M148"/>
    <mergeCell ref="AO154:AR154"/>
    <mergeCell ref="AB155:AC155"/>
    <mergeCell ref="AD155:AF155"/>
    <mergeCell ref="AD200:AF200"/>
    <mergeCell ref="AO155:AR155"/>
    <mergeCell ref="AM153:AN153"/>
    <mergeCell ref="AM154:AN154"/>
    <mergeCell ref="AM155:AN155"/>
    <mergeCell ref="AO156:AR156"/>
    <mergeCell ref="AO157:AR157"/>
    <mergeCell ref="AO158:AR158"/>
    <mergeCell ref="AG148:AH148"/>
    <mergeCell ref="AG149:AH149"/>
    <mergeCell ref="AG150:AH150"/>
    <mergeCell ref="AG151:AH151"/>
    <mergeCell ref="AO162:AR162"/>
    <mergeCell ref="Y163:AA163"/>
    <mergeCell ref="W148:X148"/>
    <mergeCell ref="W149:X149"/>
    <mergeCell ref="AD150:AF150"/>
    <mergeCell ref="AD149:AF149"/>
    <mergeCell ref="Y148:AA148"/>
    <mergeCell ref="AO165:AR165"/>
    <mergeCell ref="Y166:AA166"/>
    <mergeCell ref="H265:J265"/>
    <mergeCell ref="K267:AE267"/>
    <mergeCell ref="K266:AE266"/>
    <mergeCell ref="K265:AE265"/>
    <mergeCell ref="B267:G267"/>
    <mergeCell ref="AF267:AI267"/>
    <mergeCell ref="AJ267:AL267"/>
    <mergeCell ref="AM267:AN267"/>
    <mergeCell ref="AO267:AR267"/>
    <mergeCell ref="AO169:AR169"/>
    <mergeCell ref="Y170:AA170"/>
    <mergeCell ref="AB170:AC170"/>
    <mergeCell ref="AD170:AF170"/>
    <mergeCell ref="AG170:AH170"/>
    <mergeCell ref="AO170:AR170"/>
    <mergeCell ref="Y168:AA168"/>
    <mergeCell ref="AB168:AC168"/>
    <mergeCell ref="AD168:AF168"/>
    <mergeCell ref="AG168:AH168"/>
    <mergeCell ref="AO168:AR168"/>
    <mergeCell ref="AM182:AN182"/>
    <mergeCell ref="AM183:AN183"/>
    <mergeCell ref="D184:H184"/>
    <mergeCell ref="AO174:AR174"/>
    <mergeCell ref="Y175:AA175"/>
    <mergeCell ref="AB175:AC175"/>
    <mergeCell ref="AD175:AF175"/>
    <mergeCell ref="AG175:AH175"/>
    <mergeCell ref="AO175:AR175"/>
    <mergeCell ref="Y176:AA176"/>
    <mergeCell ref="AB176:AC176"/>
    <mergeCell ref="AD176:AF176"/>
    <mergeCell ref="AB148:AC148"/>
    <mergeCell ref="Y149:AA149"/>
    <mergeCell ref="AD152:AF152"/>
    <mergeCell ref="AM160:AN160"/>
    <mergeCell ref="AM161:AN161"/>
    <mergeCell ref="AM163:AN163"/>
    <mergeCell ref="AF268:AI268"/>
    <mergeCell ref="AJ268:AL268"/>
    <mergeCell ref="AM268:AN268"/>
    <mergeCell ref="AO268:AR268"/>
    <mergeCell ref="C249:I249"/>
    <mergeCell ref="C250:I250"/>
    <mergeCell ref="AO180:AR180"/>
    <mergeCell ref="Y181:AA181"/>
    <mergeCell ref="AB181:AC181"/>
    <mergeCell ref="AD181:AF181"/>
    <mergeCell ref="AG181:AH181"/>
    <mergeCell ref="AO181:AR181"/>
    <mergeCell ref="AM180:AN180"/>
    <mergeCell ref="AM181:AN181"/>
    <mergeCell ref="H264:J264"/>
    <mergeCell ref="D181:H181"/>
    <mergeCell ref="I181:M181"/>
    <mergeCell ref="N181:R181"/>
    <mergeCell ref="S181:V181"/>
    <mergeCell ref="W181:X181"/>
    <mergeCell ref="AO182:AR182"/>
    <mergeCell ref="Y183:AA183"/>
    <mergeCell ref="AB183:AC183"/>
    <mergeCell ref="AD183:AF183"/>
    <mergeCell ref="AG183:AH183"/>
    <mergeCell ref="AO183:AR183"/>
    <mergeCell ref="U79:AJ79"/>
    <mergeCell ref="U80:AJ80"/>
    <mergeCell ref="I70:P70"/>
    <mergeCell ref="AO145:AR146"/>
    <mergeCell ref="AM145:AN146"/>
    <mergeCell ref="J127:K127"/>
    <mergeCell ref="AI131:AM131"/>
    <mergeCell ref="C137:R137"/>
    <mergeCell ref="AB177:AC177"/>
    <mergeCell ref="Y171:AA171"/>
    <mergeCell ref="AB171:AC171"/>
    <mergeCell ref="AB156:AC156"/>
    <mergeCell ref="Y159:AA159"/>
    <mergeCell ref="AB159:AC159"/>
    <mergeCell ref="AD159:AF159"/>
    <mergeCell ref="AG159:AH159"/>
    <mergeCell ref="Y156:AA156"/>
    <mergeCell ref="AO163:AR163"/>
    <mergeCell ref="AO160:AR160"/>
    <mergeCell ref="N150:R150"/>
    <mergeCell ref="Y177:AA177"/>
    <mergeCell ref="D177:H177"/>
    <mergeCell ref="I177:M177"/>
    <mergeCell ref="N177:R177"/>
    <mergeCell ref="S177:V177"/>
    <mergeCell ref="W177:X177"/>
    <mergeCell ref="C140:I140"/>
    <mergeCell ref="C139:I139"/>
    <mergeCell ref="AM156:AN156"/>
    <mergeCell ref="AM157:AN157"/>
    <mergeCell ref="AM158:AN158"/>
    <mergeCell ref="AM159:AN159"/>
    <mergeCell ref="D108:H108"/>
    <mergeCell ref="D109:H109"/>
    <mergeCell ref="D110:H110"/>
    <mergeCell ref="I109:P109"/>
    <mergeCell ref="I107:P107"/>
    <mergeCell ref="I104:P104"/>
    <mergeCell ref="Q104:T104"/>
    <mergeCell ref="D90:H90"/>
    <mergeCell ref="D91:H91"/>
    <mergeCell ref="U37:AJ37"/>
    <mergeCell ref="K263:AE263"/>
    <mergeCell ref="K262:AE262"/>
    <mergeCell ref="K256:AE256"/>
    <mergeCell ref="H255:J255"/>
    <mergeCell ref="K255:AE255"/>
    <mergeCell ref="S145:X146"/>
    <mergeCell ref="D145:H146"/>
    <mergeCell ref="I145:M146"/>
    <mergeCell ref="N145:R145"/>
    <mergeCell ref="Y145:AC146"/>
    <mergeCell ref="AD145:AH145"/>
    <mergeCell ref="AI145:AL146"/>
    <mergeCell ref="H256:J256"/>
    <mergeCell ref="K260:AE260"/>
    <mergeCell ref="D178:H178"/>
    <mergeCell ref="AD162:AF162"/>
    <mergeCell ref="AG162:AH162"/>
    <mergeCell ref="D40:H40"/>
    <mergeCell ref="D41:H41"/>
    <mergeCell ref="U74:AJ74"/>
    <mergeCell ref="U75:AJ75"/>
    <mergeCell ref="U76:AJ76"/>
    <mergeCell ref="U96:AJ96"/>
    <mergeCell ref="U97:AJ97"/>
    <mergeCell ref="U98:AJ98"/>
    <mergeCell ref="U99:AJ99"/>
    <mergeCell ref="U100:AJ100"/>
    <mergeCell ref="U101:AJ101"/>
    <mergeCell ref="U102:AJ102"/>
    <mergeCell ref="U103:AJ103"/>
    <mergeCell ref="U104:AJ104"/>
    <mergeCell ref="U105:AJ105"/>
    <mergeCell ref="U106:AJ106"/>
    <mergeCell ref="U107:AJ107"/>
    <mergeCell ref="U108:AJ108"/>
    <mergeCell ref="U109:AJ109"/>
    <mergeCell ref="U110:AJ110"/>
    <mergeCell ref="U111:AJ111"/>
    <mergeCell ref="U112:AJ112"/>
    <mergeCell ref="AV12:BC12"/>
    <mergeCell ref="D119:H119"/>
    <mergeCell ref="Q118:T118"/>
    <mergeCell ref="AK118:AN118"/>
    <mergeCell ref="Q119:T119"/>
    <mergeCell ref="AK119:AN119"/>
    <mergeCell ref="D38:H38"/>
    <mergeCell ref="D39:H39"/>
    <mergeCell ref="D83:H83"/>
    <mergeCell ref="D84:H84"/>
    <mergeCell ref="D51:H51"/>
    <mergeCell ref="D52:H52"/>
    <mergeCell ref="D53:H53"/>
    <mergeCell ref="D54:H54"/>
    <mergeCell ref="D55:H55"/>
    <mergeCell ref="D56:H56"/>
    <mergeCell ref="D57:H57"/>
    <mergeCell ref="U20:AJ20"/>
    <mergeCell ref="U21:AJ21"/>
    <mergeCell ref="U22:AJ22"/>
    <mergeCell ref="U23:AJ23"/>
    <mergeCell ref="U24:AJ24"/>
    <mergeCell ref="U25:AJ25"/>
    <mergeCell ref="U88:AJ88"/>
    <mergeCell ref="U89:AJ89"/>
    <mergeCell ref="D67:H67"/>
    <mergeCell ref="D68:H68"/>
    <mergeCell ref="D69:H69"/>
    <mergeCell ref="D70:H70"/>
    <mergeCell ref="D71:H71"/>
    <mergeCell ref="D72:H72"/>
    <mergeCell ref="I69:P69"/>
    <mergeCell ref="U86:AJ86"/>
    <mergeCell ref="B2:AS2"/>
    <mergeCell ref="B3:AS3"/>
    <mergeCell ref="D79:H79"/>
    <mergeCell ref="D80:H80"/>
    <mergeCell ref="D81:H81"/>
    <mergeCell ref="AO19:AR19"/>
    <mergeCell ref="Q19:T19"/>
    <mergeCell ref="I19:P20"/>
    <mergeCell ref="U19:AJ19"/>
    <mergeCell ref="AK19:AN20"/>
    <mergeCell ref="Q20:T20"/>
    <mergeCell ref="Q64:T64"/>
    <mergeCell ref="AK64:AN64"/>
    <mergeCell ref="AO54:AR54"/>
    <mergeCell ref="Q40:T40"/>
    <mergeCell ref="U52:AJ52"/>
    <mergeCell ref="AK27:AN27"/>
    <mergeCell ref="AO55:AR55"/>
    <mergeCell ref="AO56:AR56"/>
    <mergeCell ref="AO62:AR62"/>
    <mergeCell ref="AO31:AR31"/>
    <mergeCell ref="AO32:AR32"/>
    <mergeCell ref="AO33:AR33"/>
    <mergeCell ref="AO34:AR34"/>
    <mergeCell ref="AO35:AR35"/>
    <mergeCell ref="AO36:AR36"/>
    <mergeCell ref="AO37:AR37"/>
    <mergeCell ref="U35:AJ35"/>
    <mergeCell ref="U36:AJ36"/>
    <mergeCell ref="U77:AJ77"/>
    <mergeCell ref="U78:AJ78"/>
    <mergeCell ref="D105:H105"/>
    <mergeCell ref="D106:H106"/>
    <mergeCell ref="D107:H107"/>
    <mergeCell ref="D92:H92"/>
    <mergeCell ref="D93:H93"/>
    <mergeCell ref="D94:H94"/>
    <mergeCell ref="D95:H95"/>
    <mergeCell ref="D96:H96"/>
    <mergeCell ref="D97:H97"/>
    <mergeCell ref="D98:H98"/>
    <mergeCell ref="I78:P78"/>
    <mergeCell ref="Q50:T50"/>
    <mergeCell ref="Q66:T66"/>
    <mergeCell ref="Q67:T67"/>
    <mergeCell ref="Q49:T49"/>
    <mergeCell ref="U73:AJ73"/>
    <mergeCell ref="D75:H75"/>
    <mergeCell ref="D76:H76"/>
    <mergeCell ref="D77:H77"/>
    <mergeCell ref="D78:H78"/>
    <mergeCell ref="U49:AJ49"/>
    <mergeCell ref="I65:P65"/>
    <mergeCell ref="I66:P66"/>
    <mergeCell ref="I67:P67"/>
    <mergeCell ref="D82:H82"/>
    <mergeCell ref="U69:AJ69"/>
    <mergeCell ref="U70:AJ70"/>
    <mergeCell ref="U71:AJ71"/>
    <mergeCell ref="U72:AJ72"/>
    <mergeCell ref="D73:H73"/>
    <mergeCell ref="D74:H74"/>
    <mergeCell ref="I72:P72"/>
    <mergeCell ref="I108:P108"/>
    <mergeCell ref="D99:H99"/>
    <mergeCell ref="D100:H100"/>
    <mergeCell ref="D101:H101"/>
    <mergeCell ref="I61:P61"/>
    <mergeCell ref="I42:P42"/>
    <mergeCell ref="I43:P43"/>
    <mergeCell ref="C129:I129"/>
    <mergeCell ref="C127:I127"/>
    <mergeCell ref="D104:H104"/>
    <mergeCell ref="I105:P105"/>
    <mergeCell ref="I106:P106"/>
    <mergeCell ref="AK109:AN109"/>
    <mergeCell ref="I88:P88"/>
    <mergeCell ref="D111:H111"/>
    <mergeCell ref="D112:H112"/>
    <mergeCell ref="D113:H113"/>
    <mergeCell ref="D114:H114"/>
    <mergeCell ref="D115:H115"/>
    <mergeCell ref="D116:H116"/>
    <mergeCell ref="D117:H117"/>
    <mergeCell ref="D118:H118"/>
    <mergeCell ref="D85:H85"/>
    <mergeCell ref="D86:H86"/>
    <mergeCell ref="D87:H87"/>
    <mergeCell ref="D88:H88"/>
    <mergeCell ref="D89:H89"/>
    <mergeCell ref="I93:P93"/>
    <mergeCell ref="I94:P94"/>
    <mergeCell ref="I92:P92"/>
    <mergeCell ref="I90:P90"/>
    <mergeCell ref="I91:P91"/>
    <mergeCell ref="I103:P103"/>
    <mergeCell ref="I101:P101"/>
    <mergeCell ref="D42:H42"/>
    <mergeCell ref="D43:H43"/>
    <mergeCell ref="D44:H44"/>
    <mergeCell ref="D45:H45"/>
    <mergeCell ref="D46:H46"/>
    <mergeCell ref="D47:H47"/>
    <mergeCell ref="D48:H48"/>
    <mergeCell ref="D49:H49"/>
    <mergeCell ref="D50:H50"/>
    <mergeCell ref="D58:H58"/>
    <mergeCell ref="D59:H59"/>
    <mergeCell ref="D60:H60"/>
    <mergeCell ref="D61:H61"/>
    <mergeCell ref="D62:H62"/>
    <mergeCell ref="D63:H63"/>
    <mergeCell ref="D64:H64"/>
    <mergeCell ref="D65:H65"/>
    <mergeCell ref="D66:H66"/>
    <mergeCell ref="I89:P89"/>
    <mergeCell ref="I85:P85"/>
    <mergeCell ref="I73:P73"/>
    <mergeCell ref="I68:P68"/>
    <mergeCell ref="D102:H102"/>
    <mergeCell ref="D103:H103"/>
    <mergeCell ref="I102:P102"/>
    <mergeCell ref="I44:P44"/>
    <mergeCell ref="AK93:AN93"/>
    <mergeCell ref="AK95:AN95"/>
    <mergeCell ref="Q96:T96"/>
    <mergeCell ref="AK96:AN96"/>
    <mergeCell ref="Q97:T97"/>
    <mergeCell ref="AK97:AN97"/>
    <mergeCell ref="U90:AJ90"/>
    <mergeCell ref="U56:AJ56"/>
    <mergeCell ref="U57:AJ57"/>
    <mergeCell ref="U58:AJ58"/>
    <mergeCell ref="U59:AJ59"/>
    <mergeCell ref="U60:AJ60"/>
    <mergeCell ref="U61:AJ61"/>
    <mergeCell ref="U62:AJ62"/>
    <mergeCell ref="U63:AJ63"/>
    <mergeCell ref="U64:AJ64"/>
    <mergeCell ref="U65:AJ65"/>
    <mergeCell ref="U66:AJ66"/>
    <mergeCell ref="U67:AJ67"/>
    <mergeCell ref="U68:AJ68"/>
    <mergeCell ref="AK56:AN56"/>
    <mergeCell ref="Q65:T65"/>
    <mergeCell ref="AK65:AN65"/>
    <mergeCell ref="Q94:T94"/>
    <mergeCell ref="AK82:AN82"/>
    <mergeCell ref="Q83:T83"/>
    <mergeCell ref="AK67:AN67"/>
    <mergeCell ref="AK94:AN94"/>
    <mergeCell ref="Q59:T59"/>
    <mergeCell ref="Q82:T82"/>
    <mergeCell ref="Q95:T95"/>
    <mergeCell ref="U85:AJ85"/>
    <mergeCell ref="U42:AJ42"/>
    <mergeCell ref="U43:AJ43"/>
    <mergeCell ref="U44:AJ44"/>
    <mergeCell ref="U45:AJ45"/>
    <mergeCell ref="I45:P45"/>
    <mergeCell ref="AK115:AN115"/>
    <mergeCell ref="I110:P110"/>
    <mergeCell ref="AK87:AN87"/>
    <mergeCell ref="Q88:T88"/>
    <mergeCell ref="AK88:AN88"/>
    <mergeCell ref="Q71:T71"/>
    <mergeCell ref="Q51:T51"/>
    <mergeCell ref="AK51:AN51"/>
    <mergeCell ref="AK60:AN60"/>
    <mergeCell ref="Q61:T61"/>
    <mergeCell ref="AK61:AN61"/>
    <mergeCell ref="Q62:T62"/>
    <mergeCell ref="AK62:AN62"/>
    <mergeCell ref="Q63:T63"/>
    <mergeCell ref="AK63:AN63"/>
    <mergeCell ref="AK52:AN52"/>
    <mergeCell ref="Q108:T108"/>
    <mergeCell ref="Q100:T100"/>
    <mergeCell ref="Q105:T105"/>
    <mergeCell ref="AK105:AN105"/>
    <mergeCell ref="Q106:T106"/>
    <mergeCell ref="AK106:AN106"/>
    <mergeCell ref="Q92:T92"/>
    <mergeCell ref="AK108:AN108"/>
    <mergeCell ref="Q102:T102"/>
    <mergeCell ref="AK92:AN92"/>
    <mergeCell ref="Q93:T93"/>
    <mergeCell ref="AO46:AR46"/>
    <mergeCell ref="AO47:AR47"/>
    <mergeCell ref="AO48:AR48"/>
    <mergeCell ref="AO49:AR49"/>
    <mergeCell ref="AO50:AR50"/>
    <mergeCell ref="AO51:AR51"/>
    <mergeCell ref="AO41:AR41"/>
    <mergeCell ref="AO42:AR42"/>
    <mergeCell ref="AO63:AR63"/>
    <mergeCell ref="I63:P63"/>
    <mergeCell ref="I64:P64"/>
    <mergeCell ref="I59:P59"/>
    <mergeCell ref="AK47:AN47"/>
    <mergeCell ref="Q48:T48"/>
    <mergeCell ref="AK48:AN48"/>
    <mergeCell ref="AK50:AN50"/>
    <mergeCell ref="U50:AJ50"/>
    <mergeCell ref="U51:AJ51"/>
    <mergeCell ref="AK49:AN49"/>
    <mergeCell ref="AK54:AN54"/>
    <mergeCell ref="AK55:AN55"/>
    <mergeCell ref="I48:P48"/>
    <mergeCell ref="I49:P49"/>
    <mergeCell ref="I62:P62"/>
    <mergeCell ref="Q52:T52"/>
    <mergeCell ref="Q53:T53"/>
    <mergeCell ref="Q54:T54"/>
    <mergeCell ref="Q55:T55"/>
    <mergeCell ref="Q56:T56"/>
    <mergeCell ref="AO53:AR53"/>
    <mergeCell ref="AO44:AR44"/>
    <mergeCell ref="AO45:AR45"/>
    <mergeCell ref="Q89:T89"/>
    <mergeCell ref="Q90:T90"/>
    <mergeCell ref="Q91:T91"/>
    <mergeCell ref="Q80:T80"/>
    <mergeCell ref="Q79:T79"/>
    <mergeCell ref="AO66:AR66"/>
    <mergeCell ref="AO67:AR67"/>
    <mergeCell ref="Q23:T23"/>
    <mergeCell ref="AK23:AN23"/>
    <mergeCell ref="Q24:T24"/>
    <mergeCell ref="AK24:AN24"/>
    <mergeCell ref="Q25:T25"/>
    <mergeCell ref="AK25:AN25"/>
    <mergeCell ref="Q26:T26"/>
    <mergeCell ref="AK26:AN26"/>
    <mergeCell ref="AK29:AN29"/>
    <mergeCell ref="Q30:T30"/>
    <mergeCell ref="AK30:AN30"/>
    <mergeCell ref="Q31:T31"/>
    <mergeCell ref="AK31:AN31"/>
    <mergeCell ref="Q32:T32"/>
    <mergeCell ref="AK32:AN32"/>
    <mergeCell ref="AK53:AN53"/>
    <mergeCell ref="Q28:T28"/>
    <mergeCell ref="AK28:AN28"/>
    <mergeCell ref="Q29:T29"/>
    <mergeCell ref="Q69:T69"/>
    <mergeCell ref="Q68:T68"/>
    <mergeCell ref="U39:AJ39"/>
    <mergeCell ref="U40:AJ40"/>
    <mergeCell ref="U41:AJ41"/>
    <mergeCell ref="U26:AJ26"/>
    <mergeCell ref="AK59:AN59"/>
    <mergeCell ref="Q60:T60"/>
    <mergeCell ref="I58:P58"/>
    <mergeCell ref="I51:P51"/>
    <mergeCell ref="I54:P54"/>
    <mergeCell ref="I55:P55"/>
    <mergeCell ref="I47:P47"/>
    <mergeCell ref="I46:P46"/>
    <mergeCell ref="Q45:T45"/>
    <mergeCell ref="AK45:AN45"/>
    <mergeCell ref="Q46:T46"/>
    <mergeCell ref="AK46:AN46"/>
    <mergeCell ref="Q47:T47"/>
    <mergeCell ref="U46:AJ46"/>
    <mergeCell ref="U47:AJ47"/>
    <mergeCell ref="U48:AJ48"/>
    <mergeCell ref="I60:P60"/>
    <mergeCell ref="U54:AJ54"/>
    <mergeCell ref="U55:AJ55"/>
    <mergeCell ref="I56:P56"/>
    <mergeCell ref="Q57:T57"/>
    <mergeCell ref="Q58:T58"/>
    <mergeCell ref="AK58:AN58"/>
    <mergeCell ref="AK57:AN57"/>
    <mergeCell ref="U53:AJ53"/>
    <mergeCell ref="I39:P39"/>
    <mergeCell ref="I40:P40"/>
    <mergeCell ref="I41:P41"/>
    <mergeCell ref="Q33:T33"/>
    <mergeCell ref="AK33:AN33"/>
    <mergeCell ref="Q34:T34"/>
    <mergeCell ref="AK34:AN34"/>
    <mergeCell ref="Q35:T35"/>
    <mergeCell ref="AK35:AN35"/>
    <mergeCell ref="Q36:T36"/>
    <mergeCell ref="AK36:AN36"/>
    <mergeCell ref="Q37:T37"/>
    <mergeCell ref="AK37:AN37"/>
    <mergeCell ref="Q38:T38"/>
    <mergeCell ref="AK38:AN38"/>
    <mergeCell ref="Q39:T39"/>
    <mergeCell ref="AK39:AN39"/>
    <mergeCell ref="U33:AJ33"/>
    <mergeCell ref="U34:AJ34"/>
    <mergeCell ref="U38:AJ38"/>
    <mergeCell ref="AK43:AN43"/>
    <mergeCell ref="Q44:T44"/>
    <mergeCell ref="AK44:AN44"/>
    <mergeCell ref="Q43:T43"/>
    <mergeCell ref="AK40:AN40"/>
    <mergeCell ref="Q41:T41"/>
    <mergeCell ref="AK41:AN41"/>
    <mergeCell ref="Q42:T42"/>
    <mergeCell ref="AK42:AN42"/>
    <mergeCell ref="AN5:AR5"/>
    <mergeCell ref="R11:U11"/>
    <mergeCell ref="Q21:T21"/>
    <mergeCell ref="D22:H22"/>
    <mergeCell ref="Q22:T22"/>
    <mergeCell ref="AK22:AN22"/>
    <mergeCell ref="I38:P38"/>
    <mergeCell ref="I31:P31"/>
    <mergeCell ref="D23:H23"/>
    <mergeCell ref="D24:H24"/>
    <mergeCell ref="D25:H25"/>
    <mergeCell ref="D26:H26"/>
    <mergeCell ref="D27:H27"/>
    <mergeCell ref="D28:H28"/>
    <mergeCell ref="D29:H29"/>
    <mergeCell ref="D30:H30"/>
    <mergeCell ref="D31:H31"/>
    <mergeCell ref="D32:H32"/>
    <mergeCell ref="D33:H33"/>
    <mergeCell ref="D34:H34"/>
    <mergeCell ref="D35:H35"/>
    <mergeCell ref="D36:H36"/>
    <mergeCell ref="D37:H37"/>
    <mergeCell ref="I26:P26"/>
    <mergeCell ref="I30:P30"/>
    <mergeCell ref="I32:P32"/>
    <mergeCell ref="I27:P27"/>
    <mergeCell ref="I28:P28"/>
    <mergeCell ref="I29:P29"/>
    <mergeCell ref="I36:P36"/>
    <mergeCell ref="I37:P37"/>
    <mergeCell ref="Q27:T27"/>
    <mergeCell ref="R7:U7"/>
    <mergeCell ref="V12:AD12"/>
    <mergeCell ref="R12:U12"/>
    <mergeCell ref="AK10:AO10"/>
    <mergeCell ref="I21:P21"/>
    <mergeCell ref="I22:P22"/>
    <mergeCell ref="I23:P23"/>
    <mergeCell ref="I24:P24"/>
    <mergeCell ref="I25:P25"/>
    <mergeCell ref="AO22:AR22"/>
    <mergeCell ref="AO23:AR23"/>
    <mergeCell ref="I33:P33"/>
    <mergeCell ref="I34:P34"/>
    <mergeCell ref="I35:P35"/>
    <mergeCell ref="U27:AJ27"/>
    <mergeCell ref="U28:AJ28"/>
    <mergeCell ref="U29:AJ29"/>
    <mergeCell ref="U30:AJ30"/>
    <mergeCell ref="U31:AJ31"/>
    <mergeCell ref="U32:AJ32"/>
    <mergeCell ref="D15:N15"/>
    <mergeCell ref="C7:F7"/>
    <mergeCell ref="C8:F8"/>
    <mergeCell ref="C11:F11"/>
    <mergeCell ref="AK11:AO11"/>
    <mergeCell ref="V13:AD13"/>
    <mergeCell ref="G11:N11"/>
    <mergeCell ref="D21:H21"/>
    <mergeCell ref="R8:U8"/>
    <mergeCell ref="R9:U9"/>
    <mergeCell ref="V9:AD9"/>
    <mergeCell ref="C9:F9"/>
    <mergeCell ref="G9:N9"/>
    <mergeCell ref="C18:AR18"/>
    <mergeCell ref="R13:U13"/>
    <mergeCell ref="G8:N8"/>
    <mergeCell ref="G7:N7"/>
    <mergeCell ref="V7:AD7"/>
    <mergeCell ref="V8:AD8"/>
    <mergeCell ref="V11:AD11"/>
    <mergeCell ref="AP10:AR10"/>
    <mergeCell ref="D19:H20"/>
    <mergeCell ref="AK66:AN66"/>
    <mergeCell ref="U117:AJ117"/>
    <mergeCell ref="U118:AJ118"/>
    <mergeCell ref="U119:AJ119"/>
    <mergeCell ref="AN133:AR133"/>
    <mergeCell ref="U82:AJ82"/>
    <mergeCell ref="U83:AJ83"/>
    <mergeCell ref="U84:AJ84"/>
    <mergeCell ref="W152:X152"/>
    <mergeCell ref="S150:V150"/>
    <mergeCell ref="W150:X150"/>
    <mergeCell ref="AI150:AL150"/>
    <mergeCell ref="AO57:AR57"/>
    <mergeCell ref="AO58:AR58"/>
    <mergeCell ref="AO59:AR59"/>
    <mergeCell ref="AO60:AR60"/>
    <mergeCell ref="AO61:AR61"/>
    <mergeCell ref="Q109:T109"/>
    <mergeCell ref="AO64:AR64"/>
    <mergeCell ref="AO65:AR65"/>
    <mergeCell ref="AO105:AR105"/>
    <mergeCell ref="AO106:AR106"/>
    <mergeCell ref="AO107:AR107"/>
    <mergeCell ref="AO108:AR108"/>
    <mergeCell ref="AO109:AR109"/>
    <mergeCell ref="AO110:AR110"/>
    <mergeCell ref="Q110:T110"/>
    <mergeCell ref="AO68:AR68"/>
    <mergeCell ref="AK99:AN99"/>
    <mergeCell ref="Q101:T101"/>
    <mergeCell ref="AK101:AN101"/>
    <mergeCell ref="U94:AJ94"/>
    <mergeCell ref="AO166:AR166"/>
    <mergeCell ref="Y164:AA164"/>
    <mergeCell ref="Y167:AA167"/>
    <mergeCell ref="AM164:AN164"/>
    <mergeCell ref="AM150:AN150"/>
    <mergeCell ref="AM151:AN151"/>
    <mergeCell ref="AM152:AN152"/>
    <mergeCell ref="AO153:AR153"/>
    <mergeCell ref="AG154:AH154"/>
    <mergeCell ref="AI151:AL151"/>
    <mergeCell ref="AI152:AL152"/>
    <mergeCell ref="AO151:AR151"/>
    <mergeCell ref="AO152:AR152"/>
    <mergeCell ref="Y150:AA150"/>
    <mergeCell ref="AO73:AR73"/>
    <mergeCell ref="AO74:AR74"/>
    <mergeCell ref="AO75:AR75"/>
    <mergeCell ref="AO76:AR76"/>
    <mergeCell ref="AO77:AR77"/>
    <mergeCell ref="AB167:AC167"/>
    <mergeCell ref="AD167:AF167"/>
    <mergeCell ref="AG167:AH167"/>
    <mergeCell ref="AO167:AR167"/>
    <mergeCell ref="AB164:AC164"/>
    <mergeCell ref="AD164:AF164"/>
    <mergeCell ref="AG164:AH164"/>
    <mergeCell ref="AO164:AR164"/>
    <mergeCell ref="Y165:AA165"/>
    <mergeCell ref="AB165:AC165"/>
    <mergeCell ref="AD165:AF165"/>
    <mergeCell ref="AO78:AR78"/>
    <mergeCell ref="AO102:AR102"/>
    <mergeCell ref="AO176:AR176"/>
    <mergeCell ref="AM174:AN174"/>
    <mergeCell ref="AM175:AN175"/>
    <mergeCell ref="AM176:AN176"/>
    <mergeCell ref="AD174:AF174"/>
    <mergeCell ref="AG174:AH174"/>
    <mergeCell ref="AO171:AR171"/>
    <mergeCell ref="Y172:AA172"/>
    <mergeCell ref="AB172:AC172"/>
    <mergeCell ref="AD172:AF172"/>
    <mergeCell ref="AG172:AH172"/>
    <mergeCell ref="AO172:AR172"/>
    <mergeCell ref="Y173:AA173"/>
    <mergeCell ref="AB173:AC173"/>
    <mergeCell ref="AD173:AF173"/>
    <mergeCell ref="AG173:AH173"/>
    <mergeCell ref="AO173:AR173"/>
    <mergeCell ref="AM173:AN173"/>
    <mergeCell ref="AD171:AF171"/>
    <mergeCell ref="AG171:AH171"/>
    <mergeCell ref="AM171:AN171"/>
    <mergeCell ref="AM172:AN172"/>
    <mergeCell ref="AO177:AR177"/>
    <mergeCell ref="Y178:AA178"/>
    <mergeCell ref="AB178:AC178"/>
    <mergeCell ref="AD178:AF178"/>
    <mergeCell ref="AG178:AH178"/>
    <mergeCell ref="AO178:AR178"/>
    <mergeCell ref="Y179:AA179"/>
    <mergeCell ref="AB179:AC179"/>
    <mergeCell ref="AD179:AF179"/>
    <mergeCell ref="AG179:AH179"/>
    <mergeCell ref="AO179:AR179"/>
    <mergeCell ref="AM177:AN177"/>
    <mergeCell ref="AM178:AN178"/>
    <mergeCell ref="AM179:AN179"/>
    <mergeCell ref="AD177:AF177"/>
    <mergeCell ref="AG177:AH177"/>
    <mergeCell ref="AI177:AL177"/>
    <mergeCell ref="W184:X184"/>
    <mergeCell ref="D185:H185"/>
    <mergeCell ref="I185:M185"/>
    <mergeCell ref="N185:R185"/>
    <mergeCell ref="S185:V185"/>
    <mergeCell ref="W185:X185"/>
    <mergeCell ref="Y182:AA182"/>
    <mergeCell ref="AB182:AC182"/>
    <mergeCell ref="D183:H183"/>
    <mergeCell ref="I183:M183"/>
    <mergeCell ref="N183:R183"/>
    <mergeCell ref="S183:V183"/>
    <mergeCell ref="W183:X183"/>
    <mergeCell ref="AI183:AL183"/>
    <mergeCell ref="D182:H182"/>
    <mergeCell ref="I182:M182"/>
    <mergeCell ref="N182:R182"/>
    <mergeCell ref="S182:V182"/>
    <mergeCell ref="W182:X182"/>
    <mergeCell ref="AI182:AL182"/>
    <mergeCell ref="AD182:AF182"/>
    <mergeCell ref="AG182:AH182"/>
    <mergeCell ref="I184:M184"/>
    <mergeCell ref="N184:R184"/>
    <mergeCell ref="S184:V184"/>
    <mergeCell ref="AO188:AR188"/>
    <mergeCell ref="Y189:AA189"/>
    <mergeCell ref="AB189:AC189"/>
    <mergeCell ref="AD189:AF189"/>
    <mergeCell ref="AG189:AH189"/>
    <mergeCell ref="AO189:AR189"/>
    <mergeCell ref="AM188:AN188"/>
    <mergeCell ref="AM189:AN189"/>
    <mergeCell ref="AD186:AF186"/>
    <mergeCell ref="AG186:AH186"/>
    <mergeCell ref="AO186:AR186"/>
    <mergeCell ref="Y187:AA187"/>
    <mergeCell ref="AB187:AC187"/>
    <mergeCell ref="AO187:AR187"/>
    <mergeCell ref="AM186:AN186"/>
    <mergeCell ref="AM187:AN187"/>
    <mergeCell ref="Y184:AA184"/>
    <mergeCell ref="AB184:AC184"/>
    <mergeCell ref="AD184:AF184"/>
    <mergeCell ref="AG184:AH184"/>
    <mergeCell ref="AO184:AR184"/>
    <mergeCell ref="Y185:AA185"/>
    <mergeCell ref="AB185:AC185"/>
    <mergeCell ref="AD185:AF185"/>
    <mergeCell ref="AG185:AH185"/>
    <mergeCell ref="AO185:AR185"/>
    <mergeCell ref="AM184:AN184"/>
    <mergeCell ref="AM185:AN185"/>
    <mergeCell ref="Y186:AA186"/>
    <mergeCell ref="AB186:AC186"/>
    <mergeCell ref="AI184:AL184"/>
    <mergeCell ref="AI185:AL185"/>
    <mergeCell ref="AO190:AR190"/>
    <mergeCell ref="Y191:AA191"/>
    <mergeCell ref="AB191:AC191"/>
    <mergeCell ref="AD191:AF191"/>
    <mergeCell ref="AG191:AH191"/>
    <mergeCell ref="AO191:AR191"/>
    <mergeCell ref="AM190:AN190"/>
    <mergeCell ref="AM191:AN191"/>
    <mergeCell ref="D192:H192"/>
    <mergeCell ref="I192:M192"/>
    <mergeCell ref="N192:R192"/>
    <mergeCell ref="S192:V192"/>
    <mergeCell ref="W192:X192"/>
    <mergeCell ref="D193:H193"/>
    <mergeCell ref="I193:M193"/>
    <mergeCell ref="N193:R193"/>
    <mergeCell ref="S193:V193"/>
    <mergeCell ref="W193:X193"/>
    <mergeCell ref="Y190:AA190"/>
    <mergeCell ref="D190:H190"/>
    <mergeCell ref="I190:M190"/>
    <mergeCell ref="N190:R190"/>
    <mergeCell ref="S190:V190"/>
    <mergeCell ref="W190:X190"/>
    <mergeCell ref="AI190:AL190"/>
    <mergeCell ref="D191:H191"/>
    <mergeCell ref="I191:M191"/>
    <mergeCell ref="N191:R191"/>
    <mergeCell ref="S191:V191"/>
    <mergeCell ref="W191:X191"/>
    <mergeCell ref="AI191:AL191"/>
    <mergeCell ref="AB190:AC190"/>
    <mergeCell ref="AO194:AR194"/>
    <mergeCell ref="Y195:AA195"/>
    <mergeCell ref="AB195:AC195"/>
    <mergeCell ref="AD195:AF195"/>
    <mergeCell ref="AG195:AH195"/>
    <mergeCell ref="AO195:AR195"/>
    <mergeCell ref="AM194:AN194"/>
    <mergeCell ref="AM195:AN195"/>
    <mergeCell ref="Y192:AA192"/>
    <mergeCell ref="AB192:AC192"/>
    <mergeCell ref="AD192:AF192"/>
    <mergeCell ref="AG192:AH192"/>
    <mergeCell ref="AO192:AR192"/>
    <mergeCell ref="Y193:AA193"/>
    <mergeCell ref="AB193:AC193"/>
    <mergeCell ref="AD193:AF193"/>
    <mergeCell ref="AG193:AH193"/>
    <mergeCell ref="AO193:AR193"/>
    <mergeCell ref="AM192:AN192"/>
    <mergeCell ref="AM193:AN193"/>
    <mergeCell ref="AI192:AL192"/>
    <mergeCell ref="AI193:AL193"/>
    <mergeCell ref="AO198:AR198"/>
    <mergeCell ref="Y199:AA199"/>
    <mergeCell ref="AB199:AC199"/>
    <mergeCell ref="AD199:AF199"/>
    <mergeCell ref="AG199:AH199"/>
    <mergeCell ref="AO199:AR199"/>
    <mergeCell ref="AM198:AN198"/>
    <mergeCell ref="AM199:AN199"/>
    <mergeCell ref="Y196:AA196"/>
    <mergeCell ref="AB196:AC196"/>
    <mergeCell ref="AD196:AF196"/>
    <mergeCell ref="AG196:AH196"/>
    <mergeCell ref="AO196:AR196"/>
    <mergeCell ref="Y197:AA197"/>
    <mergeCell ref="AB197:AC197"/>
    <mergeCell ref="AD197:AF197"/>
    <mergeCell ref="AG197:AH197"/>
    <mergeCell ref="AO197:AR197"/>
    <mergeCell ref="AM196:AN196"/>
    <mergeCell ref="AM197:AN197"/>
    <mergeCell ref="AO200:AR200"/>
    <mergeCell ref="Y201:AA201"/>
    <mergeCell ref="AB201:AC201"/>
    <mergeCell ref="AD201:AF201"/>
    <mergeCell ref="AG201:AH201"/>
    <mergeCell ref="AO201:AR201"/>
    <mergeCell ref="Y202:AA202"/>
    <mergeCell ref="AB202:AC202"/>
    <mergeCell ref="AD202:AF202"/>
    <mergeCell ref="AG202:AH202"/>
    <mergeCell ref="AO202:AR202"/>
    <mergeCell ref="AM200:AN200"/>
    <mergeCell ref="AM201:AN201"/>
    <mergeCell ref="AM202:AN202"/>
    <mergeCell ref="AG200:AH200"/>
    <mergeCell ref="Y200:AA200"/>
    <mergeCell ref="AB200:AC200"/>
    <mergeCell ref="AO203:AR203"/>
    <mergeCell ref="Y204:AA204"/>
    <mergeCell ref="AB204:AC204"/>
    <mergeCell ref="AD204:AF204"/>
    <mergeCell ref="AG204:AH204"/>
    <mergeCell ref="AO204:AR204"/>
    <mergeCell ref="Y205:AA205"/>
    <mergeCell ref="AB205:AC205"/>
    <mergeCell ref="AD205:AF205"/>
    <mergeCell ref="AG205:AH205"/>
    <mergeCell ref="AO205:AR205"/>
    <mergeCell ref="AM203:AN203"/>
    <mergeCell ref="AM204:AN204"/>
    <mergeCell ref="AM205:AN205"/>
    <mergeCell ref="AD203:AF203"/>
    <mergeCell ref="AG203:AH203"/>
    <mergeCell ref="Y203:AA203"/>
    <mergeCell ref="AB203:AC203"/>
    <mergeCell ref="AO209:AR209"/>
    <mergeCell ref="Y210:AA210"/>
    <mergeCell ref="AB210:AC210"/>
    <mergeCell ref="AD210:AF210"/>
    <mergeCell ref="AG210:AH210"/>
    <mergeCell ref="AO210:AR210"/>
    <mergeCell ref="Y211:AA211"/>
    <mergeCell ref="AB211:AC211"/>
    <mergeCell ref="AD211:AF211"/>
    <mergeCell ref="AG211:AH211"/>
    <mergeCell ref="AO211:AR211"/>
    <mergeCell ref="AM209:AN209"/>
    <mergeCell ref="AM210:AN210"/>
    <mergeCell ref="AM211:AN211"/>
    <mergeCell ref="AO206:AR206"/>
    <mergeCell ref="Y207:AA207"/>
    <mergeCell ref="AB207:AC207"/>
    <mergeCell ref="AD207:AF207"/>
    <mergeCell ref="AG207:AH207"/>
    <mergeCell ref="AO207:AR207"/>
    <mergeCell ref="AO208:AR208"/>
    <mergeCell ref="AM206:AN206"/>
    <mergeCell ref="AM207:AN207"/>
    <mergeCell ref="AM208:AN208"/>
    <mergeCell ref="AD206:AF206"/>
    <mergeCell ref="AG206:AH206"/>
    <mergeCell ref="AD209:AF209"/>
    <mergeCell ref="AG209:AH209"/>
    <mergeCell ref="Y206:AA206"/>
    <mergeCell ref="Y208:AA208"/>
    <mergeCell ref="AB208:AC208"/>
    <mergeCell ref="AD208:AF208"/>
    <mergeCell ref="AB216:AC216"/>
    <mergeCell ref="AD216:AF216"/>
    <mergeCell ref="AG216:AH216"/>
    <mergeCell ref="AO216:AR216"/>
    <mergeCell ref="Y217:AA217"/>
    <mergeCell ref="AB217:AC217"/>
    <mergeCell ref="AD217:AF217"/>
    <mergeCell ref="AG217:AH217"/>
    <mergeCell ref="AO217:AR217"/>
    <mergeCell ref="AM216:AN216"/>
    <mergeCell ref="AM217:AN217"/>
    <mergeCell ref="Y218:AA218"/>
    <mergeCell ref="AB218:AC218"/>
    <mergeCell ref="AD218:AF218"/>
    <mergeCell ref="AO213:AR213"/>
    <mergeCell ref="AM212:AN212"/>
    <mergeCell ref="AM213:AN213"/>
    <mergeCell ref="AO242:AR242"/>
    <mergeCell ref="AO243:AR243"/>
    <mergeCell ref="AM238:AN238"/>
    <mergeCell ref="AM239:AN239"/>
    <mergeCell ref="AO239:AR239"/>
    <mergeCell ref="Y242:AA242"/>
    <mergeCell ref="AB242:AC242"/>
    <mergeCell ref="AD242:AF242"/>
    <mergeCell ref="AG242:AH242"/>
    <mergeCell ref="AO221:AR221"/>
    <mergeCell ref="AM220:AN220"/>
    <mergeCell ref="AM221:AN221"/>
    <mergeCell ref="AO218:AR218"/>
    <mergeCell ref="Y219:AA219"/>
    <mergeCell ref="AB219:AC219"/>
    <mergeCell ref="AD219:AF219"/>
    <mergeCell ref="AG219:AH219"/>
    <mergeCell ref="AO219:AR219"/>
    <mergeCell ref="AM218:AN218"/>
    <mergeCell ref="AM219:AN219"/>
    <mergeCell ref="AG221:AH221"/>
    <mergeCell ref="AO240:AR240"/>
    <mergeCell ref="Y237:AA237"/>
    <mergeCell ref="AB237:AC237"/>
    <mergeCell ref="AD237:AF237"/>
    <mergeCell ref="AG237:AH237"/>
    <mergeCell ref="AO237:AR237"/>
    <mergeCell ref="Y238:AA238"/>
    <mergeCell ref="AB238:AC238"/>
    <mergeCell ref="AD238:AF238"/>
    <mergeCell ref="AG238:AH238"/>
    <mergeCell ref="AO238:AR238"/>
    <mergeCell ref="AM237:AN237"/>
    <mergeCell ref="AM240:AN240"/>
    <mergeCell ref="AB239:AC239"/>
    <mergeCell ref="AD239:AF239"/>
    <mergeCell ref="AG239:AH239"/>
    <mergeCell ref="AO241:AR241"/>
    <mergeCell ref="AM265:AN265"/>
    <mergeCell ref="AM266:AN266"/>
    <mergeCell ref="AM264:AN264"/>
    <mergeCell ref="AM263:AN263"/>
    <mergeCell ref="AM262:AN262"/>
    <mergeCell ref="AM260:AN260"/>
    <mergeCell ref="AM259:AN259"/>
    <mergeCell ref="AM258:AN258"/>
    <mergeCell ref="AM257:AN257"/>
    <mergeCell ref="AM256:AN256"/>
    <mergeCell ref="AD250:AF250"/>
    <mergeCell ref="AD249:AF249"/>
    <mergeCell ref="AO250:AR250"/>
    <mergeCell ref="AO249:AR249"/>
    <mergeCell ref="AG249:AH249"/>
    <mergeCell ref="AG250:AH250"/>
    <mergeCell ref="AI250:AL250"/>
    <mergeCell ref="AI249:AL249"/>
    <mergeCell ref="C254:AR254"/>
    <mergeCell ref="AF255:AI255"/>
    <mergeCell ref="K259:AE259"/>
    <mergeCell ref="K258:AE258"/>
    <mergeCell ref="K257:AE257"/>
    <mergeCell ref="AJ259:AL259"/>
    <mergeCell ref="AJ258:AL258"/>
    <mergeCell ref="AJ257:AL257"/>
    <mergeCell ref="AJ256:AL256"/>
    <mergeCell ref="AJ266:AL266"/>
    <mergeCell ref="AJ265:AL265"/>
    <mergeCell ref="AJ264:AL264"/>
    <mergeCell ref="AJ262:AL262"/>
    <mergeCell ref="C257:G257"/>
    <mergeCell ref="I147:M147"/>
    <mergeCell ref="AM165:AN165"/>
    <mergeCell ref="AM166:AN166"/>
    <mergeCell ref="AM167:AN167"/>
    <mergeCell ref="AM168:AN168"/>
    <mergeCell ref="AM169:AN169"/>
    <mergeCell ref="AM170:AN170"/>
    <mergeCell ref="AO235:AR235"/>
    <mergeCell ref="AO236:AR236"/>
    <mergeCell ref="AO232:AR232"/>
    <mergeCell ref="AO233:AR233"/>
    <mergeCell ref="AO234:AR234"/>
    <mergeCell ref="AM232:AN232"/>
    <mergeCell ref="AM233:AN233"/>
    <mergeCell ref="AM236:AN236"/>
    <mergeCell ref="AO230:AR230"/>
    <mergeCell ref="AO231:AR231"/>
    <mergeCell ref="AM230:AN230"/>
    <mergeCell ref="AM231:AN231"/>
    <mergeCell ref="AO228:AR228"/>
    <mergeCell ref="AO229:AR229"/>
    <mergeCell ref="AM228:AN228"/>
    <mergeCell ref="AM229:AN229"/>
    <mergeCell ref="AO226:AR226"/>
    <mergeCell ref="AO227:AR227"/>
    <mergeCell ref="AM226:AN226"/>
    <mergeCell ref="AO224:AR224"/>
    <mergeCell ref="AO225:AR225"/>
    <mergeCell ref="AM224:AN224"/>
    <mergeCell ref="AM225:AN225"/>
    <mergeCell ref="AO222:AR222"/>
    <mergeCell ref="AO52:AR52"/>
    <mergeCell ref="N148:R148"/>
    <mergeCell ref="N147:R147"/>
    <mergeCell ref="S149:V149"/>
    <mergeCell ref="S148:V148"/>
    <mergeCell ref="S147:V147"/>
    <mergeCell ref="N146:R146"/>
    <mergeCell ref="AD146:AH146"/>
    <mergeCell ref="D151:H151"/>
    <mergeCell ref="I151:M151"/>
    <mergeCell ref="N151:R151"/>
    <mergeCell ref="S151:V151"/>
    <mergeCell ref="W151:X151"/>
    <mergeCell ref="D155:H155"/>
    <mergeCell ref="I155:M155"/>
    <mergeCell ref="N155:R155"/>
    <mergeCell ref="S155:V155"/>
    <mergeCell ref="W155:X155"/>
    <mergeCell ref="Y155:AA155"/>
    <mergeCell ref="I149:M149"/>
    <mergeCell ref="AB147:AC147"/>
    <mergeCell ref="Y147:AA147"/>
    <mergeCell ref="W147:X147"/>
    <mergeCell ref="AG147:AH147"/>
    <mergeCell ref="D149:H149"/>
    <mergeCell ref="D148:H148"/>
    <mergeCell ref="Y216:AA216"/>
    <mergeCell ref="U95:AJ95"/>
    <mergeCell ref="AK102:AN102"/>
    <mergeCell ref="Q98:T98"/>
    <mergeCell ref="AK98:AN98"/>
    <mergeCell ref="Q99:T99"/>
    <mergeCell ref="Q103:T103"/>
    <mergeCell ref="AK103:AN103"/>
    <mergeCell ref="N149:R149"/>
    <mergeCell ref="AK104:AN104"/>
    <mergeCell ref="AM148:AN148"/>
    <mergeCell ref="AM149:AN149"/>
    <mergeCell ref="AK110:AN110"/>
    <mergeCell ref="Q111:T111"/>
    <mergeCell ref="AK111:AN111"/>
    <mergeCell ref="I111:P111"/>
    <mergeCell ref="I112:P112"/>
    <mergeCell ref="I98:P98"/>
    <mergeCell ref="I99:P99"/>
    <mergeCell ref="I100:P100"/>
    <mergeCell ref="I96:P96"/>
    <mergeCell ref="I97:P97"/>
    <mergeCell ref="I95:P95"/>
    <mergeCell ref="Q113:T113"/>
    <mergeCell ref="Q114:T114"/>
    <mergeCell ref="Q112:T112"/>
    <mergeCell ref="AK112:AN112"/>
    <mergeCell ref="C124:AR124"/>
    <mergeCell ref="Q116:T116"/>
    <mergeCell ref="AK116:AN116"/>
    <mergeCell ref="AK100:AN100"/>
    <mergeCell ref="Q107:T107"/>
    <mergeCell ref="AO112:AR112"/>
    <mergeCell ref="AK68:AN68"/>
    <mergeCell ref="AK69:AN69"/>
    <mergeCell ref="Q70:T70"/>
    <mergeCell ref="AK70:AN70"/>
    <mergeCell ref="AK71:AN71"/>
    <mergeCell ref="Q72:T72"/>
    <mergeCell ref="AK72:AN72"/>
    <mergeCell ref="Q73:T73"/>
    <mergeCell ref="AK73:AN73"/>
    <mergeCell ref="I83:P83"/>
    <mergeCell ref="I86:P86"/>
    <mergeCell ref="I87:P87"/>
    <mergeCell ref="I71:P71"/>
    <mergeCell ref="I76:P76"/>
    <mergeCell ref="AK76:AN76"/>
    <mergeCell ref="AK79:AN79"/>
    <mergeCell ref="I80:P80"/>
    <mergeCell ref="I79:P79"/>
    <mergeCell ref="I77:P77"/>
    <mergeCell ref="U87:AJ87"/>
    <mergeCell ref="I81:P81"/>
    <mergeCell ref="I82:P82"/>
    <mergeCell ref="I74:P74"/>
    <mergeCell ref="I75:P75"/>
    <mergeCell ref="I84:P84"/>
    <mergeCell ref="Q81:T81"/>
    <mergeCell ref="AK81:AN81"/>
    <mergeCell ref="AK83:AN83"/>
    <mergeCell ref="Q84:T84"/>
    <mergeCell ref="AK84:AN84"/>
    <mergeCell ref="Q85:T85"/>
    <mergeCell ref="AK85:AN85"/>
    <mergeCell ref="U92:AJ92"/>
    <mergeCell ref="U93:AJ93"/>
    <mergeCell ref="D154:H154"/>
    <mergeCell ref="I154:M154"/>
    <mergeCell ref="N154:R154"/>
    <mergeCell ref="S154:V154"/>
    <mergeCell ref="W154:X154"/>
    <mergeCell ref="Y154:AA154"/>
    <mergeCell ref="AI154:AL154"/>
    <mergeCell ref="AI155:AL155"/>
    <mergeCell ref="Y153:AA153"/>
    <mergeCell ref="AB153:AC153"/>
    <mergeCell ref="AD153:AF153"/>
    <mergeCell ref="AG153:AH153"/>
    <mergeCell ref="AG155:AH155"/>
    <mergeCell ref="AB154:AC154"/>
    <mergeCell ref="AD154:AF154"/>
    <mergeCell ref="I119:P119"/>
    <mergeCell ref="Q115:T115"/>
    <mergeCell ref="D153:H153"/>
    <mergeCell ref="I153:M153"/>
    <mergeCell ref="N153:R153"/>
    <mergeCell ref="S153:V153"/>
    <mergeCell ref="W153:X153"/>
    <mergeCell ref="AI153:AL153"/>
    <mergeCell ref="D147:H147"/>
    <mergeCell ref="D152:H152"/>
    <mergeCell ref="I152:M152"/>
    <mergeCell ref="N152:R152"/>
    <mergeCell ref="I116:P116"/>
    <mergeCell ref="C133:I133"/>
    <mergeCell ref="C130:I130"/>
    <mergeCell ref="I117:P117"/>
    <mergeCell ref="I118:P118"/>
    <mergeCell ref="I113:P113"/>
    <mergeCell ref="I114:P114"/>
    <mergeCell ref="I115:P115"/>
    <mergeCell ref="AO113:AR113"/>
    <mergeCell ref="AO114:AR114"/>
    <mergeCell ref="AO115:AR115"/>
    <mergeCell ref="AO116:AR116"/>
    <mergeCell ref="AO117:AR117"/>
    <mergeCell ref="AO118:AR118"/>
    <mergeCell ref="AO119:AR119"/>
    <mergeCell ref="U114:AJ114"/>
    <mergeCell ref="U115:AJ115"/>
    <mergeCell ref="U116:AJ116"/>
    <mergeCell ref="AD156:AF156"/>
    <mergeCell ref="AG156:AH156"/>
    <mergeCell ref="Q117:T117"/>
    <mergeCell ref="U113:AJ113"/>
    <mergeCell ref="AD151:AF151"/>
    <mergeCell ref="AG152:AH152"/>
    <mergeCell ref="J130:K130"/>
    <mergeCell ref="J129:K129"/>
    <mergeCell ref="C126:I126"/>
    <mergeCell ref="AI147:AL147"/>
    <mergeCell ref="AO147:AR147"/>
    <mergeCell ref="AB149:AC149"/>
    <mergeCell ref="AB150:AC150"/>
    <mergeCell ref="Y151:AA151"/>
    <mergeCell ref="AB151:AC151"/>
    <mergeCell ref="Y152:AA152"/>
    <mergeCell ref="S152:V152"/>
    <mergeCell ref="S160:V160"/>
    <mergeCell ref="W160:X160"/>
    <mergeCell ref="AI160:AL160"/>
    <mergeCell ref="D158:H158"/>
    <mergeCell ref="D156:H156"/>
    <mergeCell ref="I156:M156"/>
    <mergeCell ref="N156:R156"/>
    <mergeCell ref="S156:V156"/>
    <mergeCell ref="W156:X156"/>
    <mergeCell ref="AI156:AL156"/>
    <mergeCell ref="D157:H157"/>
    <mergeCell ref="I157:M157"/>
    <mergeCell ref="N157:R157"/>
    <mergeCell ref="S157:V157"/>
    <mergeCell ref="W157:X157"/>
    <mergeCell ref="AI157:AL157"/>
    <mergeCell ref="Y157:AA157"/>
    <mergeCell ref="AB157:AC157"/>
    <mergeCell ref="AB152:AC152"/>
    <mergeCell ref="AB160:AC160"/>
    <mergeCell ref="AD160:AF160"/>
    <mergeCell ref="AG160:AH160"/>
    <mergeCell ref="Y160:AA160"/>
    <mergeCell ref="Y161:AA161"/>
    <mergeCell ref="I158:M158"/>
    <mergeCell ref="N158:R158"/>
    <mergeCell ref="S158:V158"/>
    <mergeCell ref="W158:X158"/>
    <mergeCell ref="AI158:AL158"/>
    <mergeCell ref="D162:H162"/>
    <mergeCell ref="I162:M162"/>
    <mergeCell ref="N162:R162"/>
    <mergeCell ref="S162:V162"/>
    <mergeCell ref="W162:X162"/>
    <mergeCell ref="AI162:AL162"/>
    <mergeCell ref="AD157:AF157"/>
    <mergeCell ref="AG157:AH157"/>
    <mergeCell ref="Y158:AA158"/>
    <mergeCell ref="AB158:AC158"/>
    <mergeCell ref="AD158:AF158"/>
    <mergeCell ref="AG158:AH158"/>
    <mergeCell ref="D159:H159"/>
    <mergeCell ref="I159:M159"/>
    <mergeCell ref="N159:R159"/>
    <mergeCell ref="S159:V159"/>
    <mergeCell ref="W159:X159"/>
    <mergeCell ref="AI159:AL159"/>
    <mergeCell ref="D160:H160"/>
    <mergeCell ref="I160:M160"/>
    <mergeCell ref="N160:R160"/>
    <mergeCell ref="D163:H163"/>
    <mergeCell ref="I163:M163"/>
    <mergeCell ref="N163:R163"/>
    <mergeCell ref="S163:V163"/>
    <mergeCell ref="W163:X163"/>
    <mergeCell ref="AI163:AL163"/>
    <mergeCell ref="AB161:AC161"/>
    <mergeCell ref="AD161:AF161"/>
    <mergeCell ref="AG161:AH161"/>
    <mergeCell ref="D164:H164"/>
    <mergeCell ref="I164:M164"/>
    <mergeCell ref="N164:R164"/>
    <mergeCell ref="S164:V164"/>
    <mergeCell ref="W164:X164"/>
    <mergeCell ref="AI164:AL164"/>
    <mergeCell ref="AB163:AC163"/>
    <mergeCell ref="AD163:AF163"/>
    <mergeCell ref="AG163:AH163"/>
    <mergeCell ref="Y162:AA162"/>
    <mergeCell ref="AB162:AC162"/>
    <mergeCell ref="D161:H161"/>
    <mergeCell ref="I161:M161"/>
    <mergeCell ref="N161:R161"/>
    <mergeCell ref="S161:V161"/>
    <mergeCell ref="W161:X161"/>
    <mergeCell ref="AI161:AL161"/>
    <mergeCell ref="D165:H165"/>
    <mergeCell ref="I165:M165"/>
    <mergeCell ref="N165:R165"/>
    <mergeCell ref="S165:V165"/>
    <mergeCell ref="W165:X165"/>
    <mergeCell ref="AI165:AL165"/>
    <mergeCell ref="D166:H166"/>
    <mergeCell ref="I166:M166"/>
    <mergeCell ref="N166:R166"/>
    <mergeCell ref="S166:V166"/>
    <mergeCell ref="W166:X166"/>
    <mergeCell ref="AI166:AL166"/>
    <mergeCell ref="D167:H167"/>
    <mergeCell ref="I167:M167"/>
    <mergeCell ref="N167:R167"/>
    <mergeCell ref="S167:V167"/>
    <mergeCell ref="W167:X167"/>
    <mergeCell ref="AI167:AL167"/>
    <mergeCell ref="AB166:AC166"/>
    <mergeCell ref="AD166:AF166"/>
    <mergeCell ref="AG166:AH166"/>
    <mergeCell ref="AG165:AH165"/>
    <mergeCell ref="D168:H168"/>
    <mergeCell ref="I168:M168"/>
    <mergeCell ref="N168:R168"/>
    <mergeCell ref="S168:V168"/>
    <mergeCell ref="W168:X168"/>
    <mergeCell ref="AI168:AL168"/>
    <mergeCell ref="D169:H169"/>
    <mergeCell ref="I169:M169"/>
    <mergeCell ref="N169:R169"/>
    <mergeCell ref="S169:V169"/>
    <mergeCell ref="W169:X169"/>
    <mergeCell ref="AI169:AL169"/>
    <mergeCell ref="Y169:AA169"/>
    <mergeCell ref="AB169:AC169"/>
    <mergeCell ref="AD169:AF169"/>
    <mergeCell ref="AG169:AH169"/>
    <mergeCell ref="D170:H170"/>
    <mergeCell ref="I170:M170"/>
    <mergeCell ref="N170:R170"/>
    <mergeCell ref="S170:V170"/>
    <mergeCell ref="W170:X170"/>
    <mergeCell ref="AI170:AL170"/>
    <mergeCell ref="I171:M171"/>
    <mergeCell ref="N171:R171"/>
    <mergeCell ref="S171:V171"/>
    <mergeCell ref="W171:X171"/>
    <mergeCell ref="AI171:AL171"/>
    <mergeCell ref="D172:H172"/>
    <mergeCell ref="I172:M172"/>
    <mergeCell ref="N172:R172"/>
    <mergeCell ref="S172:V172"/>
    <mergeCell ref="W172:X172"/>
    <mergeCell ref="AI172:AL172"/>
    <mergeCell ref="D173:H173"/>
    <mergeCell ref="I173:M173"/>
    <mergeCell ref="N173:R173"/>
    <mergeCell ref="S173:V173"/>
    <mergeCell ref="W173:X173"/>
    <mergeCell ref="AI173:AL173"/>
    <mergeCell ref="D171:H171"/>
    <mergeCell ref="D174:H174"/>
    <mergeCell ref="I174:M174"/>
    <mergeCell ref="N174:R174"/>
    <mergeCell ref="S174:V174"/>
    <mergeCell ref="W174:X174"/>
    <mergeCell ref="AI174:AL174"/>
    <mergeCell ref="D175:H175"/>
    <mergeCell ref="I175:M175"/>
    <mergeCell ref="N175:R175"/>
    <mergeCell ref="S175:V175"/>
    <mergeCell ref="W175:X175"/>
    <mergeCell ref="AI175:AL175"/>
    <mergeCell ref="D176:H176"/>
    <mergeCell ref="I176:M176"/>
    <mergeCell ref="N176:R176"/>
    <mergeCell ref="S176:V176"/>
    <mergeCell ref="W176:X176"/>
    <mergeCell ref="AI176:AL176"/>
    <mergeCell ref="Y174:AA174"/>
    <mergeCell ref="AB174:AC174"/>
    <mergeCell ref="AG176:AH176"/>
    <mergeCell ref="I178:M178"/>
    <mergeCell ref="N178:R178"/>
    <mergeCell ref="S178:V178"/>
    <mergeCell ref="W178:X178"/>
    <mergeCell ref="AI178:AL178"/>
    <mergeCell ref="D179:H179"/>
    <mergeCell ref="I179:M179"/>
    <mergeCell ref="N179:R179"/>
    <mergeCell ref="S179:V179"/>
    <mergeCell ref="W179:X179"/>
    <mergeCell ref="AI179:AL179"/>
    <mergeCell ref="I180:M180"/>
    <mergeCell ref="N180:R180"/>
    <mergeCell ref="S180:V180"/>
    <mergeCell ref="W180:X180"/>
    <mergeCell ref="AI180:AL180"/>
    <mergeCell ref="Y180:AA180"/>
    <mergeCell ref="AB180:AC180"/>
    <mergeCell ref="AD180:AF180"/>
    <mergeCell ref="AG180:AH180"/>
    <mergeCell ref="D180:H180"/>
    <mergeCell ref="D186:H186"/>
    <mergeCell ref="I186:M186"/>
    <mergeCell ref="N186:R186"/>
    <mergeCell ref="S186:V186"/>
    <mergeCell ref="W186:X186"/>
    <mergeCell ref="AI186:AL186"/>
    <mergeCell ref="D187:H187"/>
    <mergeCell ref="I187:M187"/>
    <mergeCell ref="N187:R187"/>
    <mergeCell ref="S187:V187"/>
    <mergeCell ref="W187:X187"/>
    <mergeCell ref="AI187:AL187"/>
    <mergeCell ref="D188:H188"/>
    <mergeCell ref="I188:M188"/>
    <mergeCell ref="N188:R188"/>
    <mergeCell ref="S188:V188"/>
    <mergeCell ref="W188:X188"/>
    <mergeCell ref="AI188:AL188"/>
    <mergeCell ref="Y188:AA188"/>
    <mergeCell ref="AB188:AC188"/>
    <mergeCell ref="AD188:AF188"/>
    <mergeCell ref="AG188:AH188"/>
    <mergeCell ref="AD187:AF187"/>
    <mergeCell ref="AG187:AH187"/>
    <mergeCell ref="D189:H189"/>
    <mergeCell ref="I189:M189"/>
    <mergeCell ref="N189:R189"/>
    <mergeCell ref="S189:V189"/>
    <mergeCell ref="W189:X189"/>
    <mergeCell ref="AI189:AL189"/>
    <mergeCell ref="AD190:AF190"/>
    <mergeCell ref="AG190:AH190"/>
    <mergeCell ref="D194:H194"/>
    <mergeCell ref="I194:M194"/>
    <mergeCell ref="N194:R194"/>
    <mergeCell ref="S194:V194"/>
    <mergeCell ref="W194:X194"/>
    <mergeCell ref="AI194:AL194"/>
    <mergeCell ref="D195:H195"/>
    <mergeCell ref="I195:M195"/>
    <mergeCell ref="N195:R195"/>
    <mergeCell ref="S195:V195"/>
    <mergeCell ref="W195:X195"/>
    <mergeCell ref="AI195:AL195"/>
    <mergeCell ref="D196:H196"/>
    <mergeCell ref="I196:M196"/>
    <mergeCell ref="N196:R196"/>
    <mergeCell ref="S196:V196"/>
    <mergeCell ref="W196:X196"/>
    <mergeCell ref="AI196:AL196"/>
    <mergeCell ref="Y194:AA194"/>
    <mergeCell ref="AB194:AC194"/>
    <mergeCell ref="AD194:AF194"/>
    <mergeCell ref="AG194:AH194"/>
    <mergeCell ref="D197:H197"/>
    <mergeCell ref="I197:M197"/>
    <mergeCell ref="N197:R197"/>
    <mergeCell ref="S197:V197"/>
    <mergeCell ref="W197:X197"/>
    <mergeCell ref="AI197:AL197"/>
    <mergeCell ref="D198:H198"/>
    <mergeCell ref="I198:M198"/>
    <mergeCell ref="N198:R198"/>
    <mergeCell ref="S198:V198"/>
    <mergeCell ref="W198:X198"/>
    <mergeCell ref="AI198:AL198"/>
    <mergeCell ref="D199:H199"/>
    <mergeCell ref="I199:M199"/>
    <mergeCell ref="N199:R199"/>
    <mergeCell ref="S199:V199"/>
    <mergeCell ref="W199:X199"/>
    <mergeCell ref="AI199:AL199"/>
    <mergeCell ref="Y198:AA198"/>
    <mergeCell ref="AB198:AC198"/>
    <mergeCell ref="AD198:AF198"/>
    <mergeCell ref="AG198:AH198"/>
    <mergeCell ref="D200:H200"/>
    <mergeCell ref="I200:M200"/>
    <mergeCell ref="N200:R200"/>
    <mergeCell ref="S200:V200"/>
    <mergeCell ref="W200:X200"/>
    <mergeCell ref="AI200:AL200"/>
    <mergeCell ref="D201:H201"/>
    <mergeCell ref="I201:M201"/>
    <mergeCell ref="N201:R201"/>
    <mergeCell ref="S201:V201"/>
    <mergeCell ref="W201:X201"/>
    <mergeCell ref="AI201:AL201"/>
    <mergeCell ref="D202:H202"/>
    <mergeCell ref="I202:M202"/>
    <mergeCell ref="N202:R202"/>
    <mergeCell ref="S202:V202"/>
    <mergeCell ref="W202:X202"/>
    <mergeCell ref="AI202:AL202"/>
    <mergeCell ref="D203:H203"/>
    <mergeCell ref="I203:M203"/>
    <mergeCell ref="N203:R203"/>
    <mergeCell ref="S203:V203"/>
    <mergeCell ref="W203:X203"/>
    <mergeCell ref="AI203:AL203"/>
    <mergeCell ref="D204:H204"/>
    <mergeCell ref="I204:M204"/>
    <mergeCell ref="N204:R204"/>
    <mergeCell ref="S204:V204"/>
    <mergeCell ref="W204:X204"/>
    <mergeCell ref="AI204:AL204"/>
    <mergeCell ref="D205:H205"/>
    <mergeCell ref="I205:M205"/>
    <mergeCell ref="N205:R205"/>
    <mergeCell ref="S205:V205"/>
    <mergeCell ref="W205:X205"/>
    <mergeCell ref="AI205:AL205"/>
    <mergeCell ref="N206:R206"/>
    <mergeCell ref="S206:V206"/>
    <mergeCell ref="W206:X206"/>
    <mergeCell ref="AI206:AL206"/>
    <mergeCell ref="D207:H207"/>
    <mergeCell ref="I207:M207"/>
    <mergeCell ref="N207:R207"/>
    <mergeCell ref="S207:V207"/>
    <mergeCell ref="W207:X207"/>
    <mergeCell ref="AI207:AL207"/>
    <mergeCell ref="D208:H208"/>
    <mergeCell ref="I208:M208"/>
    <mergeCell ref="N208:R208"/>
    <mergeCell ref="S208:V208"/>
    <mergeCell ref="W208:X208"/>
    <mergeCell ref="AI208:AL208"/>
    <mergeCell ref="D209:H209"/>
    <mergeCell ref="I209:M209"/>
    <mergeCell ref="N209:R209"/>
    <mergeCell ref="S209:V209"/>
    <mergeCell ref="W209:X209"/>
    <mergeCell ref="AI209:AL209"/>
    <mergeCell ref="I206:M206"/>
    <mergeCell ref="D206:H206"/>
    <mergeCell ref="AB206:AC206"/>
    <mergeCell ref="Y209:AA209"/>
    <mergeCell ref="AG208:AH208"/>
    <mergeCell ref="AB209:AC209"/>
    <mergeCell ref="N210:R210"/>
    <mergeCell ref="S210:V210"/>
    <mergeCell ref="W210:X210"/>
    <mergeCell ref="AI210:AL210"/>
    <mergeCell ref="D211:H211"/>
    <mergeCell ref="I211:M211"/>
    <mergeCell ref="N211:R211"/>
    <mergeCell ref="S211:V211"/>
    <mergeCell ref="W211:X211"/>
    <mergeCell ref="AI211:AL211"/>
    <mergeCell ref="D212:H212"/>
    <mergeCell ref="I212:M212"/>
    <mergeCell ref="N212:R212"/>
    <mergeCell ref="S212:V212"/>
    <mergeCell ref="W212:X212"/>
    <mergeCell ref="AI212:AL212"/>
    <mergeCell ref="D213:H213"/>
    <mergeCell ref="I213:M213"/>
    <mergeCell ref="N213:R213"/>
    <mergeCell ref="S213:V213"/>
    <mergeCell ref="W213:X213"/>
    <mergeCell ref="AI213:AL213"/>
    <mergeCell ref="I210:M210"/>
    <mergeCell ref="D210:H210"/>
    <mergeCell ref="Y212:AA212"/>
    <mergeCell ref="AB212:AC212"/>
    <mergeCell ref="AD212:AF212"/>
    <mergeCell ref="AG212:AH212"/>
    <mergeCell ref="Y213:AA213"/>
    <mergeCell ref="AB213:AC213"/>
    <mergeCell ref="AD213:AF213"/>
    <mergeCell ref="AG213:AH213"/>
    <mergeCell ref="N214:R214"/>
    <mergeCell ref="S214:V214"/>
    <mergeCell ref="W214:X214"/>
    <mergeCell ref="AI214:AL214"/>
    <mergeCell ref="D215:H215"/>
    <mergeCell ref="I215:M215"/>
    <mergeCell ref="N215:R215"/>
    <mergeCell ref="S215:V215"/>
    <mergeCell ref="W215:X215"/>
    <mergeCell ref="AI215:AL215"/>
    <mergeCell ref="D216:H216"/>
    <mergeCell ref="I216:M216"/>
    <mergeCell ref="N216:R216"/>
    <mergeCell ref="S216:V216"/>
    <mergeCell ref="W216:X216"/>
    <mergeCell ref="AI216:AL216"/>
    <mergeCell ref="D217:H217"/>
    <mergeCell ref="I217:M217"/>
    <mergeCell ref="N217:R217"/>
    <mergeCell ref="S217:V217"/>
    <mergeCell ref="W217:X217"/>
    <mergeCell ref="AI217:AL217"/>
    <mergeCell ref="Y214:AA214"/>
    <mergeCell ref="AB214:AC214"/>
    <mergeCell ref="AD214:AF214"/>
    <mergeCell ref="AG214:AH214"/>
    <mergeCell ref="I214:M214"/>
    <mergeCell ref="D214:H214"/>
    <mergeCell ref="Y215:AA215"/>
    <mergeCell ref="AB215:AC215"/>
    <mergeCell ref="AD215:AF215"/>
    <mergeCell ref="AG215:AH215"/>
    <mergeCell ref="N218:R218"/>
    <mergeCell ref="S218:V218"/>
    <mergeCell ref="W218:X218"/>
    <mergeCell ref="AI218:AL218"/>
    <mergeCell ref="D219:H219"/>
    <mergeCell ref="I219:M219"/>
    <mergeCell ref="N219:R219"/>
    <mergeCell ref="S219:V219"/>
    <mergeCell ref="W219:X219"/>
    <mergeCell ref="AI219:AL219"/>
    <mergeCell ref="D220:H220"/>
    <mergeCell ref="I220:M220"/>
    <mergeCell ref="N220:R220"/>
    <mergeCell ref="S220:V220"/>
    <mergeCell ref="W220:X220"/>
    <mergeCell ref="AI220:AL220"/>
    <mergeCell ref="D221:H221"/>
    <mergeCell ref="I221:M221"/>
    <mergeCell ref="N221:R221"/>
    <mergeCell ref="S221:V221"/>
    <mergeCell ref="W221:X221"/>
    <mergeCell ref="AI221:AL221"/>
    <mergeCell ref="AG218:AH218"/>
    <mergeCell ref="I218:M218"/>
    <mergeCell ref="D218:H218"/>
    <mergeCell ref="Y220:AA220"/>
    <mergeCell ref="AB220:AC220"/>
    <mergeCell ref="AD220:AF220"/>
    <mergeCell ref="AG220:AH220"/>
    <mergeCell ref="Y221:AA221"/>
    <mergeCell ref="AB221:AC221"/>
    <mergeCell ref="AD221:AF221"/>
    <mergeCell ref="D222:H222"/>
    <mergeCell ref="I222:M222"/>
    <mergeCell ref="N222:R222"/>
    <mergeCell ref="S222:V222"/>
    <mergeCell ref="W222:X222"/>
    <mergeCell ref="AI222:AL222"/>
    <mergeCell ref="D223:H223"/>
    <mergeCell ref="I223:M223"/>
    <mergeCell ref="N223:R223"/>
    <mergeCell ref="S223:V223"/>
    <mergeCell ref="W223:X223"/>
    <mergeCell ref="AI223:AL223"/>
    <mergeCell ref="D224:H224"/>
    <mergeCell ref="I224:M224"/>
    <mergeCell ref="N224:R224"/>
    <mergeCell ref="S224:V224"/>
    <mergeCell ref="W224:X224"/>
    <mergeCell ref="AI224:AL224"/>
    <mergeCell ref="Y222:AA222"/>
    <mergeCell ref="AB222:AC222"/>
    <mergeCell ref="AD222:AF222"/>
    <mergeCell ref="AG222:AH222"/>
    <mergeCell ref="Y224:AA224"/>
    <mergeCell ref="AB224:AC224"/>
    <mergeCell ref="AD224:AF224"/>
    <mergeCell ref="AG224:AH224"/>
    <mergeCell ref="Y223:AA223"/>
    <mergeCell ref="AB223:AC223"/>
    <mergeCell ref="AD223:AF223"/>
    <mergeCell ref="AG223:AH223"/>
    <mergeCell ref="Y230:AA230"/>
    <mergeCell ref="AB230:AC230"/>
    <mergeCell ref="D225:H225"/>
    <mergeCell ref="I225:M225"/>
    <mergeCell ref="N225:R225"/>
    <mergeCell ref="S225:V225"/>
    <mergeCell ref="W225:X225"/>
    <mergeCell ref="AI225:AL225"/>
    <mergeCell ref="D226:H226"/>
    <mergeCell ref="I226:M226"/>
    <mergeCell ref="N226:R226"/>
    <mergeCell ref="S226:V226"/>
    <mergeCell ref="W226:X226"/>
    <mergeCell ref="AI226:AL226"/>
    <mergeCell ref="D227:H227"/>
    <mergeCell ref="I227:M227"/>
    <mergeCell ref="N227:R227"/>
    <mergeCell ref="S227:V227"/>
    <mergeCell ref="W227:X227"/>
    <mergeCell ref="AI227:AL227"/>
    <mergeCell ref="Y226:AA226"/>
    <mergeCell ref="AB226:AC226"/>
    <mergeCell ref="AD226:AF226"/>
    <mergeCell ref="AG226:AH226"/>
    <mergeCell ref="Y227:AA227"/>
    <mergeCell ref="AB227:AC227"/>
    <mergeCell ref="AD227:AF227"/>
    <mergeCell ref="AG227:AH227"/>
    <mergeCell ref="Y225:AA225"/>
    <mergeCell ref="AB225:AC225"/>
    <mergeCell ref="AD225:AF225"/>
    <mergeCell ref="AG225:AH225"/>
    <mergeCell ref="Y231:AA231"/>
    <mergeCell ref="AB231:AC231"/>
    <mergeCell ref="AD231:AF231"/>
    <mergeCell ref="AG231:AH231"/>
    <mergeCell ref="D228:H228"/>
    <mergeCell ref="I228:M228"/>
    <mergeCell ref="N228:R228"/>
    <mergeCell ref="S228:V228"/>
    <mergeCell ref="W228:X228"/>
    <mergeCell ref="AI228:AL228"/>
    <mergeCell ref="D229:H229"/>
    <mergeCell ref="I229:M229"/>
    <mergeCell ref="N229:R229"/>
    <mergeCell ref="S229:V229"/>
    <mergeCell ref="W229:X229"/>
    <mergeCell ref="AI229:AL229"/>
    <mergeCell ref="D230:H230"/>
    <mergeCell ref="I230:M230"/>
    <mergeCell ref="N230:R230"/>
    <mergeCell ref="S230:V230"/>
    <mergeCell ref="W230:X230"/>
    <mergeCell ref="AI230:AL230"/>
    <mergeCell ref="AD230:AF230"/>
    <mergeCell ref="AG230:AH230"/>
    <mergeCell ref="Y228:AA228"/>
    <mergeCell ref="AB228:AC228"/>
    <mergeCell ref="AD228:AF228"/>
    <mergeCell ref="AG228:AH228"/>
    <mergeCell ref="Y229:AA229"/>
    <mergeCell ref="AB229:AC229"/>
    <mergeCell ref="AD229:AF229"/>
    <mergeCell ref="AG229:AH229"/>
    <mergeCell ref="D232:H232"/>
    <mergeCell ref="I232:M232"/>
    <mergeCell ref="N232:R232"/>
    <mergeCell ref="S232:V232"/>
    <mergeCell ref="W232:X232"/>
    <mergeCell ref="AI232:AL232"/>
    <mergeCell ref="D233:H233"/>
    <mergeCell ref="I233:M233"/>
    <mergeCell ref="N233:R233"/>
    <mergeCell ref="S233:V233"/>
    <mergeCell ref="W233:X233"/>
    <mergeCell ref="AI233:AL233"/>
    <mergeCell ref="AD232:AF232"/>
    <mergeCell ref="AG232:AH232"/>
    <mergeCell ref="Y233:AA233"/>
    <mergeCell ref="AB233:AC233"/>
    <mergeCell ref="AD233:AF233"/>
    <mergeCell ref="AG233:AH233"/>
    <mergeCell ref="Y232:AA232"/>
    <mergeCell ref="AB232:AC232"/>
    <mergeCell ref="AF258:AI258"/>
    <mergeCell ref="D234:H234"/>
    <mergeCell ref="I234:M234"/>
    <mergeCell ref="N234:R234"/>
    <mergeCell ref="S234:V234"/>
    <mergeCell ref="W234:X234"/>
    <mergeCell ref="AI234:AL234"/>
    <mergeCell ref="AM234:AN234"/>
    <mergeCell ref="D235:H235"/>
    <mergeCell ref="I235:M235"/>
    <mergeCell ref="N235:R235"/>
    <mergeCell ref="S235:V235"/>
    <mergeCell ref="W235:X235"/>
    <mergeCell ref="AI235:AL235"/>
    <mergeCell ref="AM235:AN235"/>
    <mergeCell ref="D236:H236"/>
    <mergeCell ref="I236:M236"/>
    <mergeCell ref="N236:R236"/>
    <mergeCell ref="S236:V236"/>
    <mergeCell ref="W236:X236"/>
    <mergeCell ref="AI236:AL236"/>
    <mergeCell ref="Y236:AA236"/>
    <mergeCell ref="AB236:AC236"/>
    <mergeCell ref="AD236:AF236"/>
    <mergeCell ref="AG236:AH236"/>
    <mergeCell ref="Y234:AA234"/>
    <mergeCell ref="AB234:AC234"/>
    <mergeCell ref="AD234:AF234"/>
    <mergeCell ref="AG234:AH234"/>
    <mergeCell ref="AB235:AC235"/>
    <mergeCell ref="AD235:AF235"/>
    <mergeCell ref="AG235:AH235"/>
    <mergeCell ref="AO256:AR256"/>
    <mergeCell ref="AO244:AR244"/>
    <mergeCell ref="AD245:AF245"/>
    <mergeCell ref="AG245:AH245"/>
    <mergeCell ref="AO245:AR245"/>
    <mergeCell ref="AJ260:AL260"/>
    <mergeCell ref="C260:G260"/>
    <mergeCell ref="C259:G259"/>
    <mergeCell ref="C258:G258"/>
    <mergeCell ref="AD241:AF241"/>
    <mergeCell ref="AG241:AH241"/>
    <mergeCell ref="Y240:AA240"/>
    <mergeCell ref="AB240:AC240"/>
    <mergeCell ref="AD240:AF240"/>
    <mergeCell ref="AG240:AH240"/>
    <mergeCell ref="D237:H237"/>
    <mergeCell ref="I237:M237"/>
    <mergeCell ref="N237:R237"/>
    <mergeCell ref="S237:V237"/>
    <mergeCell ref="W237:X237"/>
    <mergeCell ref="D238:H238"/>
    <mergeCell ref="I238:M238"/>
    <mergeCell ref="N238:R238"/>
    <mergeCell ref="S238:V238"/>
    <mergeCell ref="W238:X238"/>
    <mergeCell ref="D239:H239"/>
    <mergeCell ref="I239:M239"/>
    <mergeCell ref="N239:R239"/>
    <mergeCell ref="S239:V239"/>
    <mergeCell ref="W239:X239"/>
    <mergeCell ref="Y239:AA239"/>
    <mergeCell ref="D240:H240"/>
    <mergeCell ref="B262:G262"/>
    <mergeCell ref="B256:G256"/>
    <mergeCell ref="W240:X240"/>
    <mergeCell ref="D241:H241"/>
    <mergeCell ref="I241:M241"/>
    <mergeCell ref="N241:R241"/>
    <mergeCell ref="S241:V241"/>
    <mergeCell ref="W241:X241"/>
    <mergeCell ref="D242:H242"/>
    <mergeCell ref="AF257:AI257"/>
    <mergeCell ref="AF256:AI256"/>
    <mergeCell ref="AI238:AL238"/>
    <mergeCell ref="AI239:AL239"/>
    <mergeCell ref="AO260:AR260"/>
    <mergeCell ref="AO259:AR259"/>
    <mergeCell ref="AO258:AR258"/>
    <mergeCell ref="AO257:AR257"/>
    <mergeCell ref="D243:H243"/>
    <mergeCell ref="I243:M243"/>
    <mergeCell ref="N243:R243"/>
    <mergeCell ref="S243:V243"/>
    <mergeCell ref="W243:X243"/>
    <mergeCell ref="AI243:AL243"/>
    <mergeCell ref="AM243:AN243"/>
    <mergeCell ref="D244:H244"/>
    <mergeCell ref="I244:M244"/>
    <mergeCell ref="N244:R244"/>
    <mergeCell ref="S244:V244"/>
    <mergeCell ref="W244:X244"/>
    <mergeCell ref="AI244:AL244"/>
    <mergeCell ref="AM244:AN244"/>
    <mergeCell ref="D245:H245"/>
    <mergeCell ref="AI245:AL245"/>
    <mergeCell ref="AM245:AN245"/>
    <mergeCell ref="AD243:AF243"/>
    <mergeCell ref="AG243:AH243"/>
    <mergeCell ref="C144:AR144"/>
    <mergeCell ref="AD148:AF148"/>
    <mergeCell ref="AD147:AF147"/>
    <mergeCell ref="I57:P57"/>
    <mergeCell ref="I50:P50"/>
    <mergeCell ref="I53:P53"/>
    <mergeCell ref="I52:P52"/>
    <mergeCell ref="D150:H150"/>
    <mergeCell ref="I150:M150"/>
    <mergeCell ref="Y244:AA244"/>
    <mergeCell ref="AB244:AC244"/>
    <mergeCell ref="AD244:AF244"/>
    <mergeCell ref="AG244:AH244"/>
    <mergeCell ref="I245:M245"/>
    <mergeCell ref="N245:R245"/>
    <mergeCell ref="S245:V245"/>
    <mergeCell ref="I240:M240"/>
    <mergeCell ref="N240:R240"/>
    <mergeCell ref="S240:V240"/>
    <mergeCell ref="Y245:AA245"/>
    <mergeCell ref="AB245:AC245"/>
    <mergeCell ref="Y235:AA235"/>
    <mergeCell ref="D231:H231"/>
    <mergeCell ref="I231:M231"/>
    <mergeCell ref="N231:R231"/>
    <mergeCell ref="S231:V231"/>
    <mergeCell ref="W231:X231"/>
    <mergeCell ref="AI231:AL231"/>
    <mergeCell ref="I242:M242"/>
    <mergeCell ref="N242:R242"/>
    <mergeCell ref="S242:V242"/>
    <mergeCell ref="W242:X242"/>
    <mergeCell ref="AJ269:AL269"/>
    <mergeCell ref="AM269:AN269"/>
    <mergeCell ref="AI240:AL240"/>
    <mergeCell ref="AO265:AR265"/>
    <mergeCell ref="AO264:AR264"/>
    <mergeCell ref="AO263:AR263"/>
    <mergeCell ref="AO262:AR262"/>
    <mergeCell ref="H258:J258"/>
    <mergeCell ref="H257:J257"/>
    <mergeCell ref="AJ263:AL263"/>
    <mergeCell ref="AJ255:AL255"/>
    <mergeCell ref="Y241:AA241"/>
    <mergeCell ref="AB241:AC241"/>
    <mergeCell ref="W245:X245"/>
    <mergeCell ref="Y243:AA243"/>
    <mergeCell ref="AB243:AC243"/>
    <mergeCell ref="AI241:AL241"/>
    <mergeCell ref="AM241:AN241"/>
    <mergeCell ref="AI242:AL242"/>
    <mergeCell ref="AM242:AN242"/>
    <mergeCell ref="AO255:AR255"/>
    <mergeCell ref="AM255:AN255"/>
    <mergeCell ref="AF265:AI265"/>
    <mergeCell ref="AF264:AI264"/>
    <mergeCell ref="AF263:AI263"/>
    <mergeCell ref="AF262:AI262"/>
    <mergeCell ref="AF260:AI260"/>
    <mergeCell ref="AF259:AI259"/>
    <mergeCell ref="AO150:AR150"/>
    <mergeCell ref="B5:F5"/>
    <mergeCell ref="G5:AD5"/>
    <mergeCell ref="AO79:AR79"/>
    <mergeCell ref="AO80:AR80"/>
    <mergeCell ref="Q86:T86"/>
    <mergeCell ref="AK86:AN86"/>
    <mergeCell ref="Q87:T87"/>
    <mergeCell ref="U91:AJ91"/>
    <mergeCell ref="U81:AJ81"/>
    <mergeCell ref="Q77:T77"/>
    <mergeCell ref="AK77:AN77"/>
    <mergeCell ref="Q78:T78"/>
    <mergeCell ref="AK78:AN78"/>
    <mergeCell ref="Q74:T74"/>
    <mergeCell ref="AK74:AN74"/>
    <mergeCell ref="Q75:T75"/>
    <mergeCell ref="AK80:AN80"/>
    <mergeCell ref="AK75:AN75"/>
    <mergeCell ref="Q76:T76"/>
    <mergeCell ref="AO21:AR21"/>
    <mergeCell ref="AO20:AR20"/>
    <mergeCell ref="AO81:AR81"/>
    <mergeCell ref="AO82:AR82"/>
    <mergeCell ref="AO83:AR83"/>
    <mergeCell ref="AO84:AR84"/>
    <mergeCell ref="AO85:AR85"/>
    <mergeCell ref="AO86:AR86"/>
    <mergeCell ref="AO87:AR87"/>
    <mergeCell ref="AO88:AR88"/>
    <mergeCell ref="AO89:AR89"/>
    <mergeCell ref="AO90:AR90"/>
    <mergeCell ref="AK107:AN107"/>
    <mergeCell ref="AO40:AR40"/>
    <mergeCell ref="AO223:AR223"/>
    <mergeCell ref="AM222:AN222"/>
    <mergeCell ref="AM223:AN223"/>
    <mergeCell ref="AO220:AR220"/>
    <mergeCell ref="AO214:AR214"/>
    <mergeCell ref="AO215:AR215"/>
    <mergeCell ref="AM214:AN214"/>
    <mergeCell ref="AM215:AN215"/>
    <mergeCell ref="AO212:AR212"/>
    <mergeCell ref="AO94:AR94"/>
    <mergeCell ref="AM147:AN147"/>
    <mergeCell ref="AM162:AN162"/>
    <mergeCell ref="AO91:AR91"/>
    <mergeCell ref="AO92:AR92"/>
    <mergeCell ref="AO93:AR93"/>
    <mergeCell ref="AO103:AR103"/>
    <mergeCell ref="AO104:AR104"/>
    <mergeCell ref="AO140:AR140"/>
    <mergeCell ref="AO139:AR139"/>
    <mergeCell ref="AI132:AM132"/>
    <mergeCell ref="AI181:AL181"/>
    <mergeCell ref="AK89:AN89"/>
    <mergeCell ref="AK90:AN90"/>
    <mergeCell ref="AK91:AN91"/>
    <mergeCell ref="AO69:AR69"/>
    <mergeCell ref="AO70:AR70"/>
    <mergeCell ref="AO71:AR71"/>
    <mergeCell ref="AO72:AR72"/>
    <mergeCell ref="AO148:AR148"/>
    <mergeCell ref="AO149:AR149"/>
    <mergeCell ref="A1:AT1"/>
    <mergeCell ref="AO43:AR43"/>
    <mergeCell ref="AI237:AL237"/>
    <mergeCell ref="AO95:AR95"/>
    <mergeCell ref="AO96:AR96"/>
    <mergeCell ref="AO97:AR97"/>
    <mergeCell ref="AO98:AR98"/>
    <mergeCell ref="AO99:AR99"/>
    <mergeCell ref="AO100:AR100"/>
    <mergeCell ref="AO101:AR101"/>
    <mergeCell ref="AM227:AN227"/>
    <mergeCell ref="AH6:AR7"/>
    <mergeCell ref="D13:M14"/>
    <mergeCell ref="N13:N14"/>
    <mergeCell ref="AO24:AR24"/>
    <mergeCell ref="AO25:AR25"/>
    <mergeCell ref="AO26:AR26"/>
    <mergeCell ref="AO27:AR27"/>
    <mergeCell ref="AO28:AR28"/>
    <mergeCell ref="AO29:AR29"/>
    <mergeCell ref="AO30:AR30"/>
    <mergeCell ref="AP11:AR11"/>
    <mergeCell ref="AO38:AR38"/>
    <mergeCell ref="AO39:AR39"/>
    <mergeCell ref="AK21:AN21"/>
    <mergeCell ref="AO126:AR126"/>
    <mergeCell ref="AO129:AR129"/>
    <mergeCell ref="AO130:AR130"/>
    <mergeCell ref="AO111:AR111"/>
    <mergeCell ref="AK117:AN117"/>
    <mergeCell ref="AK113:AN113"/>
    <mergeCell ref="AK114:AN114"/>
  </mergeCells>
  <conditionalFormatting sqref="I21:P119">
    <cfRule type="expression" dxfId="34" priority="62">
      <formula>ISBLANK(D21)</formula>
    </cfRule>
  </conditionalFormatting>
  <conditionalFormatting sqref="Q21:T119">
    <cfRule type="cellIs" dxfId="33" priority="60" operator="between">
      <formula>5</formula>
      <formula>25</formula>
    </cfRule>
  </conditionalFormatting>
  <conditionalFormatting sqref="Q21:T119">
    <cfRule type="containsText" dxfId="32" priority="59" operator="containsText" text="NR">
      <formula>NOT(ISERROR(SEARCH("NR",Q21)))</formula>
    </cfRule>
  </conditionalFormatting>
  <conditionalFormatting sqref="U21:U119">
    <cfRule type="expression" dxfId="31" priority="22">
      <formula>D21=Blank</formula>
    </cfRule>
  </conditionalFormatting>
  <conditionalFormatting sqref="AK21:AN119">
    <cfRule type="expression" dxfId="30" priority="57">
      <formula>I21="Other"</formula>
    </cfRule>
  </conditionalFormatting>
  <conditionalFormatting sqref="I147:M149 I152:M245">
    <cfRule type="expression" dxfId="29" priority="53">
      <formula>ISBLANK(D147)</formula>
    </cfRule>
  </conditionalFormatting>
  <conditionalFormatting sqref="N147:R245">
    <cfRule type="expression" dxfId="28" priority="52">
      <formula>I147&lt;&gt;"Other"</formula>
    </cfRule>
  </conditionalFormatting>
  <conditionalFormatting sqref="S147:V245">
    <cfRule type="expression" dxfId="27" priority="16">
      <formula>I147=" Demand"</formula>
    </cfRule>
    <cfRule type="expression" dxfId="26" priority="51">
      <formula>ISBLANK(I147)</formula>
    </cfRule>
  </conditionalFormatting>
  <conditionalFormatting sqref="W147:X245">
    <cfRule type="notContainsText" dxfId="25" priority="49" operator="notContains" text="/">
      <formula>ISERROR(SEARCH("/",W147))</formula>
    </cfRule>
  </conditionalFormatting>
  <conditionalFormatting sqref="Y147:AA245">
    <cfRule type="expression" dxfId="24" priority="45">
      <formula>ISBLANK(I147)</formula>
    </cfRule>
  </conditionalFormatting>
  <conditionalFormatting sqref="AM147:AN245">
    <cfRule type="expression" dxfId="23" priority="44">
      <formula>ISBLANK(Y147)</formula>
    </cfRule>
  </conditionalFormatting>
  <conditionalFormatting sqref="AB147:AC245">
    <cfRule type="containsBlanks" dxfId="22" priority="41">
      <formula>LEN(TRIM(AB147))=0</formula>
    </cfRule>
  </conditionalFormatting>
  <conditionalFormatting sqref="AD147:AF245">
    <cfRule type="expression" dxfId="21" priority="38">
      <formula>Y147=Blank</formula>
    </cfRule>
  </conditionalFormatting>
  <conditionalFormatting sqref="AI147:AL245">
    <cfRule type="expression" dxfId="20" priority="37">
      <formula>ISBLANK(I147)</formula>
    </cfRule>
  </conditionalFormatting>
  <conditionalFormatting sqref="AO147:AR245">
    <cfRule type="expression" dxfId="19" priority="36">
      <formula>ISBLANK(I147)</formula>
    </cfRule>
  </conditionalFormatting>
  <conditionalFormatting sqref="AI147:AL245">
    <cfRule type="expression" dxfId="18" priority="35">
      <formula>I147=" Demand"</formula>
    </cfRule>
  </conditionalFormatting>
  <conditionalFormatting sqref="AF256:AI260 AF262:AI266">
    <cfRule type="expression" dxfId="17" priority="31">
      <formula>H256="N/A"</formula>
    </cfRule>
  </conditionalFormatting>
  <conditionalFormatting sqref="AJ262:AL266">
    <cfRule type="expression" dxfId="16" priority="29">
      <formula>H262="N/A"</formula>
    </cfRule>
  </conditionalFormatting>
  <conditionalFormatting sqref="AG147:AH245">
    <cfRule type="expression" dxfId="15" priority="28">
      <formula>Y147=Blank</formula>
    </cfRule>
  </conditionalFormatting>
  <conditionalFormatting sqref="AO21:AO119">
    <cfRule type="expression" dxfId="14" priority="21">
      <formula>D21=Blank</formula>
    </cfRule>
  </conditionalFormatting>
  <conditionalFormatting sqref="W147:X245">
    <cfRule type="expression" dxfId="13" priority="15">
      <formula>I147=" Demand"</formula>
    </cfRule>
  </conditionalFormatting>
  <conditionalFormatting sqref="Y147:AA245">
    <cfRule type="expression" dxfId="12" priority="14">
      <formula>I147=" Demand"</formula>
    </cfRule>
  </conditionalFormatting>
  <conditionalFormatting sqref="AB147:AC245">
    <cfRule type="expression" dxfId="11" priority="13">
      <formula>I147=" Demand"</formula>
    </cfRule>
  </conditionalFormatting>
  <conditionalFormatting sqref="AF267:AI271">
    <cfRule type="expression" dxfId="10" priority="11">
      <formula>H267="N/A"</formula>
    </cfRule>
  </conditionalFormatting>
  <conditionalFormatting sqref="AJ267:AL271">
    <cfRule type="expression" dxfId="9" priority="10">
      <formula>H267="N/A"</formula>
    </cfRule>
  </conditionalFormatting>
  <conditionalFormatting sqref="K263:K271">
    <cfRule type="expression" dxfId="8" priority="65">
      <formula>H263="N/A"</formula>
    </cfRule>
  </conditionalFormatting>
  <conditionalFormatting sqref="K256:AE260">
    <cfRule type="expression" dxfId="7" priority="9">
      <formula>H256="N/A"</formula>
    </cfRule>
  </conditionalFormatting>
  <conditionalFormatting sqref="D22:H119">
    <cfRule type="expression" dxfId="6" priority="68">
      <formula>$N$13="Y"</formula>
    </cfRule>
  </conditionalFormatting>
  <conditionalFormatting sqref="D147:H149 D157:H245">
    <cfRule type="expression" dxfId="5" priority="7">
      <formula>IF(D147="",FALSE,(NOT(ISNUMBER(MATCH(D147,$BA$21:$BA$119,0)))))</formula>
    </cfRule>
  </conditionalFormatting>
  <conditionalFormatting sqref="I150:M151">
    <cfRule type="expression" dxfId="4" priority="5">
      <formula>ISBLANK(D150)</formula>
    </cfRule>
  </conditionalFormatting>
  <conditionalFormatting sqref="D150:H150">
    <cfRule type="expression" dxfId="3" priority="4">
      <formula>IF(D150="",FALSE,(NOT(ISNUMBER(MATCH(D150,$BA$21:$BA$119,0)))))</formula>
    </cfRule>
  </conditionalFormatting>
  <conditionalFormatting sqref="D151:H156">
    <cfRule type="expression" dxfId="2" priority="3">
      <formula>IF(D151="",FALSE,(NOT(ISNUMBER(MATCH(D151,$BA$21:$BA$119,0)))))</formula>
    </cfRule>
  </conditionalFormatting>
  <conditionalFormatting sqref="K262">
    <cfRule type="expression" dxfId="1" priority="2">
      <formula>H262="N/A"</formula>
    </cfRule>
  </conditionalFormatting>
  <conditionalFormatting sqref="AO281:AR284 AO289:AR290 AN294:AR294 AN300:AR300 AN296:AR296 AN302:AR302">
    <cfRule type="cellIs" dxfId="0" priority="1" operator="equal">
      <formula>0</formula>
    </cfRule>
  </conditionalFormatting>
  <dataValidations count="16">
    <dataValidation type="textLength" allowBlank="1" showInputMessage="1" showErrorMessage="1" error="Enter 6-digit Activity UIC." sqref="G7:N7">
      <formula1>6</formula1>
      <formula2>6</formula2>
    </dataValidation>
    <dataValidation type="whole" allowBlank="1" showInputMessage="1" showErrorMessage="1" error="Please enter the estimated construction costs (in dollars) associated with the project." sqref="AO126">
      <formula1>0</formula1>
      <formula2>999999999</formula2>
    </dataValidation>
    <dataValidation type="decimal" allowBlank="1" showInputMessage="1" showErrorMessage="1" error="Enter the Funding Amount for the associated project. ($0.00 - $99,999,999.99)" sqref="AO21:AR119">
      <formula1>-99999999.99</formula1>
      <formula2>99999999.99</formula2>
    </dataValidation>
    <dataValidation type="whole" allowBlank="1" showInputMessage="1" showErrorMessage="1" error="Enter Demand Annual Savings. ($0.00 - $99,999,999.99)" sqref="AI147:AL245">
      <formula1>0</formula1>
      <formula2>9999999</formula2>
    </dataValidation>
    <dataValidation type="decimal" allowBlank="1" showInputMessage="1" showErrorMessage="1" error="Enter amount for associated Non-Recurring Savings instance. ($0.00 - $99,999,999.99)" sqref="AF262:AI271">
      <formula1>-99999999.99</formula1>
      <formula2>99999999.99</formula2>
    </dataValidation>
    <dataValidation type="decimal" allowBlank="1" showInputMessage="1" showErrorMessage="1" error="Enter cost per unit of associated Commodity for the given Project #." sqref="S147:V245">
      <formula1>0</formula1>
      <formula2>99999999.99</formula2>
    </dataValidation>
    <dataValidation type="whole" allowBlank="1" showInputMessage="1" showErrorMessage="1" error="Enter a 10-digit phone number, starting with area code." sqref="V9:AD9 V13:AD13">
      <formula1>1</formula1>
      <formula2>9999999999</formula2>
    </dataValidation>
    <dataValidation type="date" allowBlank="1" showInputMessage="1" showErrorMessage="1" error="Enter the date the LCCA was originally developed." sqref="AP10:AR10">
      <formula1>36526</formula1>
      <formula2>73050</formula2>
    </dataValidation>
    <dataValidation type="date" allowBlank="1" showInputMessage="1" showErrorMessage="1" error="Enter the date the LCCA was most recently updated." sqref="AP11:AR11">
      <formula1>36526</formula1>
      <formula2>73050</formula2>
    </dataValidation>
    <dataValidation type="decimal" allowBlank="1" showInputMessage="1" showErrorMessage="1" error="Enter Design percentage. (0.0% - 99.9%)_x000a_Defaults: EIP = 0.0%, ECIP = 10.0%" sqref="J130:K130">
      <formula1>0</formula1>
      <formula2>99.9</formula2>
    </dataValidation>
    <dataValidation type="decimal" allowBlank="1" showInputMessage="1" showErrorMessage="1" error="Enter SIOH percentage. (0.0% - 99.9%)_x000a_Defaults: EIP = 0.0%, ECIP = 5.7%" sqref="J129:K129">
      <formula1>0</formula1>
      <formula2>99.9</formula2>
    </dataValidation>
    <dataValidation type="decimal" allowBlank="1" showInputMessage="1" showErrorMessage="1" error="Enter estimated Salvage Value amount. ($0.00 - $99,999,999.99)" sqref="AO139:AR139">
      <formula1>-99999999.99</formula1>
      <formula2>99999999.99</formula2>
    </dataValidation>
    <dataValidation type="decimal" allowBlank="1" showInputMessage="1" showErrorMessage="1" error="Enter estimated Rebate amount. ($0.00 - $99,999,999.99)" sqref="AO140:AR140">
      <formula1>-99999999.99</formula1>
      <formula2>99999999.99</formula2>
    </dataValidation>
    <dataValidation type="list" allowBlank="1" showInputMessage="1" showErrorMessage="1" error="Select Project # via pull-down menu from list populated in Project Details section above." sqref="D147:D245 E155:H245 E147:H151">
      <formula1>ProjectsList</formula1>
    </dataValidation>
    <dataValidation type="decimal" allowBlank="1" showInputMessage="1" showErrorMessage="1" error="Enter Annual Utility Reduction of associated Commodity for the given Project #." sqref="Y147:AA245">
      <formula1>-99999999.99</formula1>
      <formula2>99999999.99</formula2>
    </dataValidation>
    <dataValidation type="decimal" allowBlank="1" showInputMessage="1" showErrorMessage="1" error="Enter amount for associated Annual Recurring Savings instance. ($0.00 - $99,999,999.99)" sqref="AF256:AI260">
      <formula1>-99999999.99</formula1>
      <formula2>99999999.99</formula2>
    </dataValidation>
  </dataValidations>
  <printOptions horizontalCentered="1"/>
  <pageMargins left="0.5" right="0.5" top="0.25" bottom="0.25" header="0.5" footer="0.5"/>
  <pageSetup scale="55" fitToHeight="0" orientation="portrait" horizontalDpi="300" verticalDpi="300" r:id="rId2"/>
  <headerFooter>
    <oddFooter>&amp;R&amp;"Courier New,Regular"&amp;12Appendix B - USMC LCCA v1.1</oddFooter>
  </headerFooter>
  <rowBreaks count="1" manualBreakCount="1">
    <brk id="252" max="45" man="1"/>
  </rowBreaks>
  <drawing r:id="rId3"/>
  <legacyDrawing r:id="rId4"/>
  <mc:AlternateContent xmlns:mc="http://schemas.openxmlformats.org/markup-compatibility/2006">
    <mc:Choice Requires="x14">
      <controls>
        <mc:AlternateContent xmlns:mc="http://schemas.openxmlformats.org/markup-compatibility/2006">
          <mc:Choice Requires="x14">
            <control shapeId="1154" r:id="rId5" name="Button 130">
              <controlPr defaultSize="0" print="0" autoFill="0" autoPict="0" macro="[0]!AddRowProjectDetails">
                <anchor moveWithCells="1" sizeWithCells="1">
                  <from>
                    <xdr:col>2</xdr:col>
                    <xdr:colOff>38100</xdr:colOff>
                    <xdr:row>25</xdr:row>
                    <xdr:rowOff>0</xdr:rowOff>
                  </from>
                  <to>
                    <xdr:col>2</xdr:col>
                    <xdr:colOff>219075</xdr:colOff>
                    <xdr:row>25</xdr:row>
                    <xdr:rowOff>0</xdr:rowOff>
                  </to>
                </anchor>
              </controlPr>
            </control>
          </mc:Choice>
        </mc:AlternateContent>
        <mc:AlternateContent xmlns:mc="http://schemas.openxmlformats.org/markup-compatibility/2006">
          <mc:Choice Requires="x14">
            <control shapeId="1157" r:id="rId6" name="Button 133">
              <controlPr defaultSize="0" print="0" autoFill="0" autoPict="0" macro="[0]!AddRowEnergySavings">
                <anchor moveWithCells="1" sizeWithCells="1">
                  <from>
                    <xdr:col>2</xdr:col>
                    <xdr:colOff>28575</xdr:colOff>
                    <xdr:row>245</xdr:row>
                    <xdr:rowOff>152400</xdr:rowOff>
                  </from>
                  <to>
                    <xdr:col>2</xdr:col>
                    <xdr:colOff>209550</xdr:colOff>
                    <xdr:row>248</xdr:row>
                    <xdr:rowOff>0</xdr:rowOff>
                  </to>
                </anchor>
              </controlPr>
            </control>
          </mc:Choice>
        </mc:AlternateContent>
        <mc:AlternateContent xmlns:mc="http://schemas.openxmlformats.org/markup-compatibility/2006">
          <mc:Choice Requires="x14">
            <control shapeId="1163" r:id="rId7" name="Button 139">
              <controlPr defaultSize="0" print="0" autoFill="0" autoPict="0" macro="[0]!AddRowProjectDetails">
                <anchor moveWithCells="1" sizeWithCells="1">
                  <from>
                    <xdr:col>2</xdr:col>
                    <xdr:colOff>28575</xdr:colOff>
                    <xdr:row>119</xdr:row>
                    <xdr:rowOff>19050</xdr:rowOff>
                  </from>
                  <to>
                    <xdr:col>2</xdr:col>
                    <xdr:colOff>209550</xdr:colOff>
                    <xdr:row>119</xdr:row>
                    <xdr:rowOff>200025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14:formula1>
            <xm:f>Tables!$G$80:$G$81</xm:f>
          </x14:formula1>
          <xm:sqref>I276</xm:sqref>
        </x14:dataValidation>
        <x14:dataValidation type="list" allowBlank="1" showInputMessage="1" showErrorMessage="1" error="Select &quot;Y&quot; if project is part of a bundle (list main project on first line under Project Details section and all other associated projects in bundle below).  Select &quot;N&quot; if being submitted as an individual project.">
          <x14:formula1>
            <xm:f>Tables!$L$2:$L$3</xm:f>
          </x14:formula1>
          <xm:sqref>N13</xm:sqref>
        </x14:dataValidation>
        <x14:dataValidation type="list" allowBlank="1" showInputMessage="1" showErrorMessage="1" error="Select associated Energy Project Category from pull-down menu.">
          <x14:formula1>
            <xm:f>Tables!$H$25:$H$36</xm:f>
          </x14:formula1>
          <xm:sqref>I21:P119</xm:sqref>
        </x14:dataValidation>
        <x14:dataValidation type="list" allowBlank="1" showInputMessage="1" showErrorMessage="1" error="Select which state project is located in from the pull-down menu._x000a_If outside the United States, select &quot;Other&quot; category.">
          <x14:formula1>
            <xm:f>Tables!$C$4:$C$55</xm:f>
          </x14:formula1>
          <xm:sqref>G9:N9</xm:sqref>
        </x14:dataValidation>
        <x14:dataValidation type="list" allowBlank="1" showInputMessage="1" showErrorMessage="1" error="Select Commodity from the pull-down menu associated with Project # (can have multiple Commodity savings/costs per project on separate lines).">
          <x14:formula1>
            <xm:f>Tables!$G$52:$G$61</xm:f>
          </x14:formula1>
          <xm:sqref>I147:M245</xm:sqref>
        </x14:dataValidation>
        <x14:dataValidation type="list" allowBlank="1" showInputMessage="1" showErrorMessage="1" error="Select associated Alternative Economic Life from pull-down menu.">
          <x14:formula1>
            <xm:f>Tables!$F$62:$F$82</xm:f>
          </x14:formula1>
          <xm:sqref>AK21:AN119</xm:sqref>
        </x14:dataValidation>
        <x14:dataValidation type="list" allowBlank="1" showInputMessage="1" showErrorMessage="1" error="Select appropriate funding stream (EIP or ECIP).">
          <x14:formula1>
            <xm:f>Tables!$K$2:$K$3</xm:f>
          </x14:formula1>
          <xm:sqref>J127:K127</xm:sqref>
        </x14:dataValidation>
        <x14:dataValidation type="list" allowBlank="1" showInputMessage="1" showErrorMessage="1" error="Select year Non-Recurring Savings occur from the pull-down menu options.">
          <x14:formula1>
            <xm:f>Tables!$F$57:$F$82</xm:f>
          </x14:formula1>
          <xm:sqref>AJ262:AL271</xm:sqref>
        </x14:dataValidation>
        <x14:dataValidation type="list" allowBlank="1" showInputMessage="1" showErrorMessage="1" error="Select Annual Recurring Savings/Costs type from pull-down menu.">
          <x14:formula1>
            <xm:f>Tables!$G$79:$G$81</xm:f>
          </x14:formula1>
          <xm:sqref>H256:J260</xm:sqref>
        </x14:dataValidation>
        <x14:dataValidation type="list" allowBlank="1" showInputMessage="1" showErrorMessage="1" error="Select Non-Recurring Savings/Costs type from pull-down menu.">
          <x14:formula1>
            <xm:f>Tables!$G$79:$G$81</xm:f>
          </x14:formula1>
          <xm:sqref>H262:J271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247"/>
  <sheetViews>
    <sheetView zoomScale="80" zoomScaleNormal="80" workbookViewId="0">
      <pane ySplit="5" topLeftCell="A6" activePane="bottomLeft" state="frozen"/>
      <selection pane="bottomLeft" activeCell="B1" sqref="B1:D2"/>
    </sheetView>
  </sheetViews>
  <sheetFormatPr defaultColWidth="0" defaultRowHeight="15" zeroHeight="1" x14ac:dyDescent="0.25"/>
  <cols>
    <col min="1" max="1" width="2.85546875" style="150" customWidth="1"/>
    <col min="2" max="2" width="36.7109375" style="150" customWidth="1"/>
    <col min="3" max="3" width="15.7109375" style="165" customWidth="1"/>
    <col min="4" max="4" width="116.140625" style="192" customWidth="1"/>
    <col min="5" max="5" width="2.85546875" style="150" customWidth="1"/>
    <col min="6" max="12" width="0" style="150" hidden="1" customWidth="1"/>
    <col min="13" max="16384" width="9.140625" style="150" hidden="1"/>
  </cols>
  <sheetData>
    <row r="1" spans="2:12" ht="22.5" customHeight="1" x14ac:dyDescent="0.25">
      <c r="B1" s="457" t="s">
        <v>344</v>
      </c>
      <c r="C1" s="457"/>
      <c r="D1" s="457"/>
    </row>
    <row r="2" spans="2:12" x14ac:dyDescent="0.25">
      <c r="B2" s="457"/>
      <c r="C2" s="457"/>
      <c r="D2" s="457"/>
    </row>
    <row r="3" spans="2:12" ht="15" customHeight="1" x14ac:dyDescent="0.25">
      <c r="B3" s="456" t="s">
        <v>404</v>
      </c>
      <c r="C3" s="456"/>
      <c r="D3" s="456"/>
    </row>
    <row r="4" spans="2:12" x14ac:dyDescent="0.25">
      <c r="B4" s="456"/>
      <c r="C4" s="456"/>
      <c r="D4" s="456"/>
    </row>
    <row r="5" spans="2:12" ht="30" customHeight="1" x14ac:dyDescent="0.25">
      <c r="B5" s="456"/>
      <c r="C5" s="456"/>
      <c r="D5" s="456"/>
    </row>
    <row r="6" spans="2:12" x14ac:dyDescent="0.25">
      <c r="B6" s="151"/>
      <c r="C6" s="152"/>
      <c r="D6" s="186"/>
    </row>
    <row r="7" spans="2:12" x14ac:dyDescent="0.25">
      <c r="B7" s="170" t="s">
        <v>209</v>
      </c>
      <c r="C7" s="151"/>
      <c r="D7" s="187"/>
    </row>
    <row r="8" spans="2:12" x14ac:dyDescent="0.25">
      <c r="B8" s="151"/>
      <c r="C8" s="154"/>
      <c r="D8" s="186"/>
    </row>
    <row r="9" spans="2:12" x14ac:dyDescent="0.25">
      <c r="B9" s="166" t="s">
        <v>210</v>
      </c>
      <c r="C9" s="168" t="s">
        <v>211</v>
      </c>
      <c r="D9" s="166" t="s">
        <v>3</v>
      </c>
      <c r="F9" s="155"/>
      <c r="G9" s="156"/>
      <c r="H9" s="156"/>
      <c r="I9" s="156"/>
      <c r="J9" s="156"/>
      <c r="K9" s="156"/>
      <c r="L9" s="156"/>
    </row>
    <row r="10" spans="2:12" ht="30" customHeight="1" x14ac:dyDescent="0.25">
      <c r="B10" s="167" t="s">
        <v>212</v>
      </c>
      <c r="C10" s="199" t="s">
        <v>314</v>
      </c>
      <c r="D10" s="206" t="s">
        <v>291</v>
      </c>
      <c r="F10" s="155"/>
      <c r="G10" s="156"/>
      <c r="H10" s="156"/>
      <c r="I10" s="156"/>
      <c r="J10" s="156"/>
      <c r="K10" s="156"/>
      <c r="L10" s="156"/>
    </row>
    <row r="11" spans="2:12" ht="30" customHeight="1" x14ac:dyDescent="0.25">
      <c r="B11" s="167" t="s">
        <v>213</v>
      </c>
      <c r="C11" s="199" t="s">
        <v>315</v>
      </c>
      <c r="D11" s="206" t="s">
        <v>292</v>
      </c>
      <c r="F11" s="155"/>
      <c r="G11" s="156"/>
      <c r="H11" s="156"/>
      <c r="I11" s="156"/>
      <c r="J11" s="156"/>
      <c r="K11" s="156"/>
      <c r="L11" s="156"/>
    </row>
    <row r="12" spans="2:12" ht="30" customHeight="1" x14ac:dyDescent="0.25">
      <c r="B12" s="167" t="s">
        <v>215</v>
      </c>
      <c r="C12" s="199" t="s">
        <v>316</v>
      </c>
      <c r="D12" s="207" t="s">
        <v>338</v>
      </c>
      <c r="F12" s="155"/>
      <c r="G12" s="156"/>
      <c r="H12" s="156"/>
      <c r="I12" s="156"/>
      <c r="J12" s="156"/>
      <c r="K12" s="156"/>
      <c r="L12" s="156"/>
    </row>
    <row r="13" spans="2:12" ht="30" customHeight="1" x14ac:dyDescent="0.25">
      <c r="B13" s="167" t="s">
        <v>216</v>
      </c>
      <c r="C13" s="199" t="s">
        <v>317</v>
      </c>
      <c r="D13" s="206" t="s">
        <v>293</v>
      </c>
      <c r="F13" s="155"/>
      <c r="G13" s="156"/>
      <c r="H13" s="156"/>
      <c r="I13" s="156"/>
      <c r="J13" s="156"/>
      <c r="K13" s="156"/>
      <c r="L13" s="156"/>
    </row>
    <row r="14" spans="2:12" ht="30" customHeight="1" x14ac:dyDescent="0.25">
      <c r="B14" s="167" t="s">
        <v>217</v>
      </c>
      <c r="C14" s="199" t="s">
        <v>220</v>
      </c>
      <c r="D14" s="206" t="s">
        <v>294</v>
      </c>
      <c r="F14" s="155"/>
      <c r="G14" s="156"/>
      <c r="H14" s="156"/>
      <c r="I14" s="156"/>
      <c r="J14" s="156"/>
      <c r="K14" s="156"/>
      <c r="L14" s="156"/>
    </row>
    <row r="15" spans="2:12" ht="30" customHeight="1" x14ac:dyDescent="0.25">
      <c r="B15" s="167" t="s">
        <v>218</v>
      </c>
      <c r="C15" s="199" t="s">
        <v>221</v>
      </c>
      <c r="D15" s="206" t="s">
        <v>295</v>
      </c>
      <c r="F15" s="155"/>
      <c r="G15" s="156"/>
      <c r="H15" s="156"/>
      <c r="I15" s="156"/>
      <c r="J15" s="156"/>
      <c r="K15" s="156"/>
      <c r="L15" s="156"/>
    </row>
    <row r="16" spans="2:12" ht="30" customHeight="1" x14ac:dyDescent="0.25">
      <c r="B16" s="167" t="s">
        <v>219</v>
      </c>
      <c r="C16" s="199" t="s">
        <v>318</v>
      </c>
      <c r="D16" s="206" t="s">
        <v>298</v>
      </c>
      <c r="F16" s="155"/>
      <c r="G16" s="156"/>
      <c r="H16" s="156"/>
      <c r="I16" s="156"/>
      <c r="J16" s="156"/>
      <c r="K16" s="156"/>
      <c r="L16" s="156"/>
    </row>
    <row r="17" spans="2:12" ht="30" customHeight="1" x14ac:dyDescent="0.25">
      <c r="B17" s="167" t="s">
        <v>217</v>
      </c>
      <c r="C17" s="199" t="s">
        <v>319</v>
      </c>
      <c r="D17" s="206" t="s">
        <v>296</v>
      </c>
      <c r="F17" s="155"/>
      <c r="G17" s="156"/>
      <c r="H17" s="156"/>
      <c r="I17" s="156"/>
      <c r="J17" s="156"/>
      <c r="K17" s="156"/>
      <c r="L17" s="156"/>
    </row>
    <row r="18" spans="2:12" ht="30" customHeight="1" x14ac:dyDescent="0.25">
      <c r="B18" s="167" t="s">
        <v>218</v>
      </c>
      <c r="C18" s="199" t="s">
        <v>320</v>
      </c>
      <c r="D18" s="206" t="s">
        <v>297</v>
      </c>
      <c r="F18" s="155"/>
      <c r="G18" s="156"/>
      <c r="H18" s="156"/>
      <c r="I18" s="156"/>
      <c r="J18" s="156"/>
      <c r="K18" s="156"/>
      <c r="L18" s="156"/>
    </row>
    <row r="19" spans="2:12" ht="30" customHeight="1" x14ac:dyDescent="0.25">
      <c r="B19" s="209" t="s">
        <v>222</v>
      </c>
      <c r="C19" s="210" t="s">
        <v>399</v>
      </c>
      <c r="D19" s="211" t="s">
        <v>380</v>
      </c>
      <c r="F19" s="155"/>
      <c r="G19" s="156"/>
      <c r="H19" s="156"/>
      <c r="I19" s="156"/>
      <c r="J19" s="156"/>
      <c r="K19" s="156"/>
      <c r="L19" s="156"/>
    </row>
    <row r="20" spans="2:12" ht="30" customHeight="1" x14ac:dyDescent="0.25">
      <c r="B20" s="167" t="s">
        <v>223</v>
      </c>
      <c r="C20" s="199" t="s">
        <v>321</v>
      </c>
      <c r="D20" s="206" t="s">
        <v>299</v>
      </c>
      <c r="F20" s="155"/>
      <c r="G20" s="156"/>
      <c r="H20" s="156"/>
      <c r="I20" s="156"/>
      <c r="J20" s="156"/>
      <c r="K20" s="156"/>
      <c r="L20" s="156"/>
    </row>
    <row r="21" spans="2:12" ht="30" customHeight="1" x14ac:dyDescent="0.25">
      <c r="B21" s="167" t="s">
        <v>224</v>
      </c>
      <c r="C21" s="199" t="s">
        <v>322</v>
      </c>
      <c r="D21" s="206" t="s">
        <v>300</v>
      </c>
      <c r="F21" s="155"/>
      <c r="G21" s="156"/>
      <c r="H21" s="156"/>
      <c r="I21" s="156"/>
      <c r="J21" s="156"/>
      <c r="K21" s="156"/>
      <c r="L21" s="156"/>
    </row>
    <row r="22" spans="2:12" ht="30" customHeight="1" x14ac:dyDescent="0.25">
      <c r="B22" s="167" t="s">
        <v>346</v>
      </c>
      <c r="C22" s="199" t="s">
        <v>214</v>
      </c>
      <c r="D22" s="206" t="s">
        <v>301</v>
      </c>
      <c r="F22" s="155"/>
      <c r="G22" s="156"/>
      <c r="H22" s="156"/>
      <c r="I22" s="156"/>
      <c r="J22" s="156"/>
      <c r="K22" s="156"/>
      <c r="L22" s="156"/>
    </row>
    <row r="23" spans="2:12" ht="30" customHeight="1" x14ac:dyDescent="0.25">
      <c r="B23" s="167" t="s">
        <v>54</v>
      </c>
      <c r="C23" s="199" t="s">
        <v>351</v>
      </c>
      <c r="D23" s="206" t="s">
        <v>381</v>
      </c>
      <c r="F23" s="155"/>
      <c r="G23" s="156"/>
      <c r="H23" s="156"/>
      <c r="I23" s="156"/>
      <c r="J23" s="156"/>
      <c r="K23" s="156"/>
      <c r="L23" s="156"/>
    </row>
    <row r="24" spans="2:12" x14ac:dyDescent="0.25">
      <c r="B24" s="151"/>
      <c r="C24" s="151"/>
      <c r="D24" s="187"/>
      <c r="F24" s="155"/>
      <c r="G24" s="156"/>
      <c r="H24" s="156"/>
      <c r="I24" s="156"/>
      <c r="J24" s="156"/>
      <c r="K24" s="156"/>
      <c r="L24" s="156"/>
    </row>
    <row r="25" spans="2:12" x14ac:dyDescent="0.25">
      <c r="B25" s="170" t="s">
        <v>225</v>
      </c>
      <c r="C25" s="151"/>
      <c r="D25" s="187"/>
    </row>
    <row r="26" spans="2:12" x14ac:dyDescent="0.25">
      <c r="B26" s="151"/>
      <c r="C26" s="154"/>
      <c r="D26" s="186"/>
    </row>
    <row r="27" spans="2:12" x14ac:dyDescent="0.25">
      <c r="B27" s="166" t="s">
        <v>210</v>
      </c>
      <c r="C27" s="168" t="s">
        <v>211</v>
      </c>
      <c r="D27" s="166" t="s">
        <v>3</v>
      </c>
    </row>
    <row r="28" spans="2:12" ht="30" customHeight="1" x14ac:dyDescent="0.25">
      <c r="B28" s="209" t="s">
        <v>54</v>
      </c>
      <c r="C28" s="210" t="s">
        <v>353</v>
      </c>
      <c r="D28" s="211" t="s">
        <v>302</v>
      </c>
      <c r="F28" s="155"/>
      <c r="G28" s="156"/>
      <c r="H28" s="156"/>
      <c r="I28" s="156"/>
      <c r="J28" s="156"/>
      <c r="K28" s="156"/>
      <c r="L28" s="156"/>
    </row>
    <row r="29" spans="2:12" ht="30" customHeight="1" x14ac:dyDescent="0.25">
      <c r="B29" s="209" t="s">
        <v>122</v>
      </c>
      <c r="C29" s="210" t="s">
        <v>354</v>
      </c>
      <c r="D29" s="211" t="s">
        <v>303</v>
      </c>
      <c r="F29" s="155"/>
      <c r="G29" s="156"/>
      <c r="H29" s="156"/>
      <c r="I29" s="156"/>
      <c r="J29" s="156"/>
      <c r="K29" s="156"/>
      <c r="L29" s="156"/>
    </row>
    <row r="30" spans="2:12" ht="30" customHeight="1" x14ac:dyDescent="0.25">
      <c r="B30" s="209" t="s">
        <v>195</v>
      </c>
      <c r="C30" s="210" t="s">
        <v>355</v>
      </c>
      <c r="D30" s="211" t="s">
        <v>304</v>
      </c>
      <c r="F30" s="155"/>
      <c r="G30" s="156"/>
      <c r="H30" s="156"/>
      <c r="I30" s="156"/>
      <c r="J30" s="156"/>
      <c r="K30" s="156"/>
      <c r="L30" s="156"/>
    </row>
    <row r="31" spans="2:12" ht="30" customHeight="1" x14ac:dyDescent="0.25">
      <c r="B31" s="209" t="s">
        <v>208</v>
      </c>
      <c r="C31" s="210" t="s">
        <v>356</v>
      </c>
      <c r="D31" s="211" t="s">
        <v>357</v>
      </c>
      <c r="F31" s="155"/>
      <c r="G31" s="156"/>
      <c r="H31" s="156"/>
      <c r="I31" s="156"/>
      <c r="J31" s="156"/>
      <c r="K31" s="156"/>
      <c r="L31" s="156"/>
    </row>
    <row r="32" spans="2:12" ht="30" customHeight="1" x14ac:dyDescent="0.25">
      <c r="B32" s="209" t="s">
        <v>123</v>
      </c>
      <c r="C32" s="210" t="s">
        <v>358</v>
      </c>
      <c r="D32" s="211" t="s">
        <v>400</v>
      </c>
      <c r="F32" s="155"/>
      <c r="G32" s="156"/>
      <c r="H32" s="156"/>
      <c r="I32" s="156"/>
      <c r="J32" s="156"/>
      <c r="K32" s="156"/>
      <c r="L32" s="156"/>
    </row>
    <row r="33" spans="2:12" ht="30" customHeight="1" x14ac:dyDescent="0.25">
      <c r="B33" s="282" t="s">
        <v>394</v>
      </c>
      <c r="C33" s="210" t="s">
        <v>393</v>
      </c>
      <c r="D33" s="211" t="s">
        <v>395</v>
      </c>
      <c r="F33" s="155"/>
      <c r="G33" s="156"/>
      <c r="H33" s="156"/>
      <c r="I33" s="156"/>
      <c r="J33" s="156"/>
      <c r="K33" s="156"/>
      <c r="L33" s="156"/>
    </row>
    <row r="34" spans="2:12" x14ac:dyDescent="0.25">
      <c r="B34" s="157"/>
      <c r="C34" s="157"/>
      <c r="D34" s="188"/>
      <c r="F34" s="155"/>
      <c r="G34" s="156"/>
      <c r="H34" s="156"/>
      <c r="I34" s="156"/>
      <c r="J34" s="156"/>
      <c r="K34" s="156"/>
      <c r="L34" s="156"/>
    </row>
    <row r="35" spans="2:12" x14ac:dyDescent="0.25">
      <c r="B35" s="170" t="s">
        <v>226</v>
      </c>
      <c r="C35" s="151"/>
      <c r="D35" s="187"/>
      <c r="F35" s="155"/>
      <c r="G35" s="156"/>
      <c r="H35" s="156"/>
      <c r="I35" s="156"/>
      <c r="J35" s="156"/>
      <c r="K35" s="156"/>
      <c r="L35" s="156"/>
    </row>
    <row r="36" spans="2:12" x14ac:dyDescent="0.25">
      <c r="B36" s="153"/>
      <c r="C36" s="151"/>
      <c r="D36" s="187"/>
      <c r="F36" s="155"/>
      <c r="G36" s="156"/>
      <c r="H36" s="156"/>
      <c r="I36" s="156"/>
      <c r="J36" s="156"/>
      <c r="K36" s="156"/>
      <c r="L36" s="156"/>
    </row>
    <row r="37" spans="2:12" x14ac:dyDescent="0.25">
      <c r="B37" s="169" t="s">
        <v>210</v>
      </c>
      <c r="C37" s="168" t="s">
        <v>211</v>
      </c>
      <c r="D37" s="166" t="s">
        <v>3</v>
      </c>
      <c r="F37" s="155"/>
      <c r="G37" s="156"/>
      <c r="H37" s="156"/>
      <c r="I37" s="156"/>
      <c r="J37" s="156"/>
      <c r="K37" s="156"/>
      <c r="L37" s="156"/>
    </row>
    <row r="38" spans="2:12" ht="30" customHeight="1" x14ac:dyDescent="0.25">
      <c r="B38" s="254" t="s">
        <v>227</v>
      </c>
      <c r="C38" s="255" t="s">
        <v>359</v>
      </c>
      <c r="D38" s="256" t="s">
        <v>305</v>
      </c>
      <c r="F38" s="155"/>
      <c r="G38" s="156"/>
      <c r="H38" s="156"/>
      <c r="I38" s="156"/>
      <c r="J38" s="156"/>
      <c r="K38" s="156"/>
      <c r="L38" s="156"/>
    </row>
    <row r="39" spans="2:12" ht="30" customHeight="1" x14ac:dyDescent="0.25">
      <c r="B39" s="254" t="s">
        <v>228</v>
      </c>
      <c r="C39" s="255" t="s">
        <v>323</v>
      </c>
      <c r="D39" s="257" t="s">
        <v>306</v>
      </c>
      <c r="F39" s="155"/>
      <c r="G39" s="156"/>
      <c r="H39" s="156"/>
      <c r="I39" s="156"/>
      <c r="J39" s="156"/>
      <c r="K39" s="156"/>
      <c r="L39" s="156"/>
    </row>
    <row r="40" spans="2:12" ht="30" customHeight="1" x14ac:dyDescent="0.25">
      <c r="B40" s="254" t="s">
        <v>229</v>
      </c>
      <c r="C40" s="255" t="s">
        <v>360</v>
      </c>
      <c r="D40" s="257" t="s">
        <v>307</v>
      </c>
      <c r="F40" s="155"/>
      <c r="G40" s="156"/>
      <c r="H40" s="156"/>
      <c r="I40" s="156"/>
      <c r="J40" s="156"/>
      <c r="K40" s="156"/>
      <c r="L40" s="156"/>
    </row>
    <row r="41" spans="2:12" x14ac:dyDescent="0.25">
      <c r="B41" s="158"/>
      <c r="C41" s="158"/>
      <c r="D41" s="189"/>
      <c r="F41" s="155"/>
      <c r="G41" s="156"/>
      <c r="H41" s="156"/>
      <c r="I41" s="156"/>
      <c r="J41" s="156"/>
      <c r="K41" s="156"/>
      <c r="L41" s="156"/>
    </row>
    <row r="42" spans="2:12" ht="15" customHeight="1" x14ac:dyDescent="0.25">
      <c r="B42" s="170" t="s">
        <v>230</v>
      </c>
      <c r="C42" s="151"/>
      <c r="D42" s="187"/>
      <c r="F42" s="155"/>
      <c r="G42" s="156"/>
      <c r="H42" s="156"/>
      <c r="I42" s="156"/>
      <c r="J42" s="156"/>
      <c r="K42" s="156"/>
      <c r="L42" s="156"/>
    </row>
    <row r="43" spans="2:12" x14ac:dyDescent="0.25">
      <c r="B43" s="151"/>
      <c r="C43" s="151"/>
      <c r="D43" s="187"/>
      <c r="F43" s="155"/>
      <c r="G43" s="156"/>
      <c r="H43" s="156"/>
      <c r="I43" s="156"/>
      <c r="J43" s="156"/>
      <c r="K43" s="156"/>
      <c r="L43" s="156"/>
    </row>
    <row r="44" spans="2:12" x14ac:dyDescent="0.25">
      <c r="B44" s="166" t="s">
        <v>210</v>
      </c>
      <c r="C44" s="168" t="s">
        <v>211</v>
      </c>
      <c r="D44" s="166" t="s">
        <v>3</v>
      </c>
      <c r="F44" s="155"/>
      <c r="G44" s="156"/>
      <c r="H44" s="156"/>
      <c r="I44" s="156"/>
      <c r="J44" s="156"/>
      <c r="K44" s="156"/>
      <c r="L44" s="156"/>
    </row>
    <row r="45" spans="2:12" ht="30" customHeight="1" x14ac:dyDescent="0.25">
      <c r="B45" s="259" t="s">
        <v>231</v>
      </c>
      <c r="C45" s="260" t="s">
        <v>324</v>
      </c>
      <c r="D45" s="261" t="s">
        <v>308</v>
      </c>
    </row>
    <row r="46" spans="2:12" ht="30" customHeight="1" x14ac:dyDescent="0.25">
      <c r="B46" s="259" t="s">
        <v>232</v>
      </c>
      <c r="C46" s="260" t="s">
        <v>361</v>
      </c>
      <c r="D46" s="261" t="s">
        <v>309</v>
      </c>
    </row>
    <row r="47" spans="2:12" x14ac:dyDescent="0.25">
      <c r="B47" s="159"/>
      <c r="C47" s="159"/>
      <c r="D47" s="189"/>
    </row>
    <row r="48" spans="2:12" x14ac:dyDescent="0.25">
      <c r="B48" s="170" t="s">
        <v>233</v>
      </c>
      <c r="C48" s="151"/>
      <c r="D48" s="187"/>
    </row>
    <row r="49" spans="2:12" x14ac:dyDescent="0.25">
      <c r="B49" s="151"/>
      <c r="C49" s="151"/>
      <c r="D49" s="187"/>
    </row>
    <row r="50" spans="2:12" x14ac:dyDescent="0.25">
      <c r="B50" s="166" t="s">
        <v>210</v>
      </c>
      <c r="C50" s="168" t="s">
        <v>211</v>
      </c>
      <c r="D50" s="166" t="s">
        <v>3</v>
      </c>
    </row>
    <row r="51" spans="2:12" ht="30" customHeight="1" x14ac:dyDescent="0.25">
      <c r="B51" s="277" t="s">
        <v>54</v>
      </c>
      <c r="C51" s="278" t="s">
        <v>362</v>
      </c>
      <c r="D51" s="279" t="s">
        <v>363</v>
      </c>
    </row>
    <row r="52" spans="2:12" ht="30" customHeight="1" x14ac:dyDescent="0.25">
      <c r="B52" s="277" t="s">
        <v>139</v>
      </c>
      <c r="C52" s="278" t="s">
        <v>364</v>
      </c>
      <c r="D52" s="280" t="s">
        <v>310</v>
      </c>
    </row>
    <row r="53" spans="2:12" ht="30" customHeight="1" x14ac:dyDescent="0.25">
      <c r="B53" s="277" t="s">
        <v>340</v>
      </c>
      <c r="C53" s="278" t="s">
        <v>365</v>
      </c>
      <c r="D53" s="280" t="s">
        <v>311</v>
      </c>
    </row>
    <row r="54" spans="2:12" ht="30" customHeight="1" x14ac:dyDescent="0.25">
      <c r="B54" s="277" t="s">
        <v>234</v>
      </c>
      <c r="C54" s="278" t="s">
        <v>366</v>
      </c>
      <c r="D54" s="281" t="s">
        <v>401</v>
      </c>
    </row>
    <row r="55" spans="2:12" ht="30" customHeight="1" x14ac:dyDescent="0.25">
      <c r="B55" s="277" t="s">
        <v>150</v>
      </c>
      <c r="C55" s="278" t="s">
        <v>367</v>
      </c>
      <c r="D55" s="281" t="s">
        <v>402</v>
      </c>
    </row>
    <row r="56" spans="2:12" ht="30" customHeight="1" x14ac:dyDescent="0.25">
      <c r="B56" s="277" t="s">
        <v>176</v>
      </c>
      <c r="C56" s="278" t="s">
        <v>368</v>
      </c>
      <c r="D56" s="281" t="s">
        <v>312</v>
      </c>
    </row>
    <row r="57" spans="2:12" ht="30" customHeight="1" x14ac:dyDescent="0.25">
      <c r="B57" s="277" t="s">
        <v>394</v>
      </c>
      <c r="C57" s="278" t="s">
        <v>396</v>
      </c>
      <c r="D57" s="281" t="s">
        <v>397</v>
      </c>
      <c r="F57" s="155"/>
      <c r="G57" s="156"/>
      <c r="H57" s="156"/>
      <c r="I57" s="156"/>
      <c r="J57" s="156"/>
      <c r="K57" s="156"/>
      <c r="L57" s="156"/>
    </row>
    <row r="58" spans="2:12" x14ac:dyDescent="0.25">
      <c r="B58" s="151"/>
      <c r="C58" s="151"/>
      <c r="D58" s="187"/>
    </row>
    <row r="59" spans="2:12" x14ac:dyDescent="0.25">
      <c r="B59" s="170" t="s">
        <v>235</v>
      </c>
      <c r="C59" s="151"/>
      <c r="D59" s="187"/>
    </row>
    <row r="60" spans="2:12" x14ac:dyDescent="0.25">
      <c r="B60" s="153"/>
      <c r="C60" s="151"/>
      <c r="D60" s="187"/>
    </row>
    <row r="61" spans="2:12" x14ac:dyDescent="0.25">
      <c r="B61" s="166" t="s">
        <v>210</v>
      </c>
      <c r="C61" s="168" t="s">
        <v>211</v>
      </c>
      <c r="D61" s="166" t="s">
        <v>3</v>
      </c>
    </row>
    <row r="62" spans="2:12" ht="30" customHeight="1" x14ac:dyDescent="0.25">
      <c r="B62" s="251" t="s">
        <v>326</v>
      </c>
      <c r="C62" s="252" t="s">
        <v>369</v>
      </c>
      <c r="D62" s="253" t="s">
        <v>331</v>
      </c>
    </row>
    <row r="63" spans="2:12" ht="30" customHeight="1" x14ac:dyDescent="0.25">
      <c r="B63" s="251" t="s">
        <v>313</v>
      </c>
      <c r="C63" s="252" t="s">
        <v>370</v>
      </c>
      <c r="D63" s="253" t="s">
        <v>332</v>
      </c>
    </row>
    <row r="64" spans="2:12" ht="30" customHeight="1" x14ac:dyDescent="0.25">
      <c r="B64" s="251" t="s">
        <v>336</v>
      </c>
      <c r="C64" s="252" t="s">
        <v>371</v>
      </c>
      <c r="D64" s="253" t="s">
        <v>333</v>
      </c>
    </row>
    <row r="65" spans="2:4" ht="30" customHeight="1" x14ac:dyDescent="0.25">
      <c r="B65" s="251" t="s">
        <v>325</v>
      </c>
      <c r="C65" s="252" t="s">
        <v>372</v>
      </c>
      <c r="D65" s="253" t="s">
        <v>334</v>
      </c>
    </row>
    <row r="66" spans="2:4" ht="30" customHeight="1" x14ac:dyDescent="0.25">
      <c r="B66" s="251" t="s">
        <v>328</v>
      </c>
      <c r="C66" s="252" t="s">
        <v>373</v>
      </c>
      <c r="D66" s="253" t="s">
        <v>335</v>
      </c>
    </row>
    <row r="67" spans="2:4" ht="30" customHeight="1" x14ac:dyDescent="0.25">
      <c r="B67" s="251" t="s">
        <v>329</v>
      </c>
      <c r="C67" s="252" t="s">
        <v>374</v>
      </c>
      <c r="D67" s="253" t="s">
        <v>337</v>
      </c>
    </row>
    <row r="68" spans="2:4" ht="30" customHeight="1" x14ac:dyDescent="0.25">
      <c r="B68" s="251" t="s">
        <v>330</v>
      </c>
      <c r="C68" s="258" t="s">
        <v>375</v>
      </c>
      <c r="D68" s="253" t="s">
        <v>403</v>
      </c>
    </row>
    <row r="69" spans="2:4" x14ac:dyDescent="0.25">
      <c r="B69" s="160"/>
      <c r="C69" s="159"/>
      <c r="D69" s="189"/>
    </row>
    <row r="70" spans="2:4" hidden="1" x14ac:dyDescent="0.25">
      <c r="B70" s="156"/>
      <c r="C70" s="155"/>
      <c r="D70" s="190"/>
    </row>
    <row r="71" spans="2:4" hidden="1" x14ac:dyDescent="0.25">
      <c r="B71" s="156"/>
      <c r="C71" s="155"/>
      <c r="D71" s="190"/>
    </row>
    <row r="72" spans="2:4" hidden="1" x14ac:dyDescent="0.25">
      <c r="B72" s="161"/>
      <c r="C72" s="155"/>
      <c r="D72" s="190"/>
    </row>
    <row r="73" spans="2:4" hidden="1" x14ac:dyDescent="0.25">
      <c r="B73" s="156"/>
      <c r="C73" s="155"/>
      <c r="D73" s="190"/>
    </row>
    <row r="74" spans="2:4" hidden="1" x14ac:dyDescent="0.25">
      <c r="B74" s="156"/>
      <c r="C74" s="155"/>
      <c r="D74" s="190"/>
    </row>
    <row r="75" spans="2:4" hidden="1" x14ac:dyDescent="0.25">
      <c r="B75" s="156"/>
      <c r="C75" s="155"/>
      <c r="D75" s="190"/>
    </row>
    <row r="76" spans="2:4" hidden="1" x14ac:dyDescent="0.25">
      <c r="B76" s="156"/>
      <c r="C76" s="155"/>
      <c r="D76" s="190"/>
    </row>
    <row r="77" spans="2:4" hidden="1" x14ac:dyDescent="0.25">
      <c r="B77" s="156"/>
      <c r="C77" s="155"/>
      <c r="D77" s="190"/>
    </row>
    <row r="78" spans="2:4" hidden="1" x14ac:dyDescent="0.25">
      <c r="B78" s="156"/>
      <c r="C78" s="155"/>
      <c r="D78" s="190"/>
    </row>
    <row r="79" spans="2:4" hidden="1" x14ac:dyDescent="0.25">
      <c r="B79" s="156"/>
      <c r="C79" s="155"/>
      <c r="D79" s="190"/>
    </row>
    <row r="80" spans="2:4" hidden="1" x14ac:dyDescent="0.25">
      <c r="B80" s="156"/>
      <c r="C80" s="155"/>
      <c r="D80" s="190"/>
    </row>
    <row r="81" spans="2:4" hidden="1" x14ac:dyDescent="0.25">
      <c r="B81" s="156"/>
      <c r="C81" s="155"/>
      <c r="D81" s="190"/>
    </row>
    <row r="82" spans="2:4" hidden="1" x14ac:dyDescent="0.25">
      <c r="B82" s="156"/>
      <c r="C82" s="155"/>
      <c r="D82" s="190"/>
    </row>
    <row r="83" spans="2:4" hidden="1" x14ac:dyDescent="0.25">
      <c r="B83" s="156"/>
      <c r="C83" s="155"/>
      <c r="D83" s="190"/>
    </row>
    <row r="84" spans="2:4" hidden="1" x14ac:dyDescent="0.25">
      <c r="B84" s="156"/>
      <c r="C84" s="155"/>
      <c r="D84" s="190"/>
    </row>
    <row r="85" spans="2:4" hidden="1" x14ac:dyDescent="0.25">
      <c r="B85" s="156"/>
      <c r="C85" s="155"/>
      <c r="D85" s="190"/>
    </row>
    <row r="86" spans="2:4" hidden="1" x14ac:dyDescent="0.25">
      <c r="B86" s="156"/>
      <c r="C86" s="155"/>
      <c r="D86" s="190"/>
    </row>
    <row r="87" spans="2:4" hidden="1" x14ac:dyDescent="0.25">
      <c r="B87" s="161"/>
      <c r="C87" s="162"/>
      <c r="D87" s="191"/>
    </row>
    <row r="88" spans="2:4" hidden="1" x14ac:dyDescent="0.25">
      <c r="B88" s="161"/>
      <c r="C88" s="162"/>
      <c r="D88" s="191"/>
    </row>
    <row r="89" spans="2:4" hidden="1" x14ac:dyDescent="0.25">
      <c r="B89" s="161"/>
      <c r="C89" s="162"/>
      <c r="D89" s="191"/>
    </row>
    <row r="90" spans="2:4" hidden="1" x14ac:dyDescent="0.25">
      <c r="B90" s="161"/>
      <c r="C90" s="162"/>
      <c r="D90" s="191"/>
    </row>
    <row r="91" spans="2:4" hidden="1" x14ac:dyDescent="0.25">
      <c r="B91" s="161"/>
      <c r="C91" s="162"/>
      <c r="D91" s="191"/>
    </row>
    <row r="92" spans="2:4" hidden="1" x14ac:dyDescent="0.25">
      <c r="B92" s="161"/>
      <c r="C92" s="162"/>
      <c r="D92" s="191"/>
    </row>
    <row r="93" spans="2:4" hidden="1" x14ac:dyDescent="0.25">
      <c r="B93" s="161"/>
      <c r="C93" s="162"/>
      <c r="D93" s="191"/>
    </row>
    <row r="94" spans="2:4" hidden="1" x14ac:dyDescent="0.25">
      <c r="B94" s="161"/>
      <c r="C94" s="162"/>
      <c r="D94" s="191"/>
    </row>
    <row r="95" spans="2:4" hidden="1" x14ac:dyDescent="0.25">
      <c r="B95" s="161"/>
      <c r="C95" s="162"/>
      <c r="D95" s="191"/>
    </row>
    <row r="96" spans="2:4" hidden="1" x14ac:dyDescent="0.25">
      <c r="B96" s="161"/>
      <c r="C96" s="162"/>
      <c r="D96" s="191"/>
    </row>
    <row r="97" spans="2:4" hidden="1" x14ac:dyDescent="0.25">
      <c r="B97" s="161"/>
      <c r="C97" s="162"/>
      <c r="D97" s="191"/>
    </row>
    <row r="98" spans="2:4" hidden="1" x14ac:dyDescent="0.25">
      <c r="B98" s="161"/>
      <c r="C98" s="162"/>
      <c r="D98" s="191"/>
    </row>
    <row r="99" spans="2:4" hidden="1" x14ac:dyDescent="0.25">
      <c r="B99" s="161"/>
      <c r="C99" s="162"/>
      <c r="D99" s="191"/>
    </row>
    <row r="100" spans="2:4" hidden="1" x14ac:dyDescent="0.25">
      <c r="B100" s="161"/>
      <c r="C100" s="162"/>
      <c r="D100" s="191"/>
    </row>
    <row r="101" spans="2:4" hidden="1" x14ac:dyDescent="0.25">
      <c r="B101" s="161"/>
      <c r="C101" s="162"/>
      <c r="D101" s="191"/>
    </row>
    <row r="102" spans="2:4" hidden="1" x14ac:dyDescent="0.25">
      <c r="B102" s="161"/>
      <c r="C102" s="162"/>
      <c r="D102" s="191"/>
    </row>
    <row r="103" spans="2:4" hidden="1" x14ac:dyDescent="0.25">
      <c r="B103" s="161"/>
      <c r="C103" s="162"/>
      <c r="D103" s="191"/>
    </row>
    <row r="104" spans="2:4" hidden="1" x14ac:dyDescent="0.25">
      <c r="B104" s="161"/>
      <c r="C104" s="162"/>
      <c r="D104" s="191"/>
    </row>
    <row r="105" spans="2:4" hidden="1" x14ac:dyDescent="0.25">
      <c r="B105" s="161"/>
      <c r="C105" s="162"/>
      <c r="D105" s="191"/>
    </row>
    <row r="106" spans="2:4" hidden="1" x14ac:dyDescent="0.25">
      <c r="B106" s="161"/>
      <c r="C106" s="162"/>
      <c r="D106" s="191"/>
    </row>
    <row r="107" spans="2:4" hidden="1" x14ac:dyDescent="0.25">
      <c r="B107" s="161"/>
      <c r="C107" s="162"/>
      <c r="D107" s="191"/>
    </row>
    <row r="108" spans="2:4" hidden="1" x14ac:dyDescent="0.25">
      <c r="B108" s="161"/>
      <c r="C108" s="162"/>
      <c r="D108" s="191"/>
    </row>
    <row r="109" spans="2:4" hidden="1" x14ac:dyDescent="0.25">
      <c r="B109" s="161"/>
      <c r="C109" s="162"/>
      <c r="D109" s="191"/>
    </row>
    <row r="110" spans="2:4" hidden="1" x14ac:dyDescent="0.25">
      <c r="B110" s="161"/>
      <c r="C110" s="162"/>
      <c r="D110" s="191"/>
    </row>
    <row r="111" spans="2:4" hidden="1" x14ac:dyDescent="0.25">
      <c r="B111" s="161"/>
      <c r="C111" s="162"/>
      <c r="D111" s="191"/>
    </row>
    <row r="112" spans="2:4" hidden="1" x14ac:dyDescent="0.25">
      <c r="B112" s="161"/>
      <c r="C112" s="162"/>
      <c r="D112" s="191"/>
    </row>
    <row r="113" spans="2:4" hidden="1" x14ac:dyDescent="0.25">
      <c r="B113" s="161"/>
      <c r="C113" s="162"/>
      <c r="D113" s="191"/>
    </row>
    <row r="114" spans="2:4" hidden="1" x14ac:dyDescent="0.25">
      <c r="B114" s="161"/>
      <c r="C114" s="162"/>
      <c r="D114" s="191"/>
    </row>
    <row r="115" spans="2:4" hidden="1" x14ac:dyDescent="0.25">
      <c r="B115" s="161"/>
      <c r="C115" s="162"/>
      <c r="D115" s="191"/>
    </row>
    <row r="116" spans="2:4" hidden="1" x14ac:dyDescent="0.25">
      <c r="B116" s="161"/>
      <c r="C116" s="162"/>
      <c r="D116" s="191"/>
    </row>
    <row r="117" spans="2:4" hidden="1" x14ac:dyDescent="0.25">
      <c r="B117" s="161"/>
      <c r="C117" s="162"/>
      <c r="D117" s="191"/>
    </row>
    <row r="118" spans="2:4" hidden="1" x14ac:dyDescent="0.25">
      <c r="B118" s="161"/>
      <c r="C118" s="162"/>
      <c r="D118" s="191"/>
    </row>
    <row r="119" spans="2:4" hidden="1" x14ac:dyDescent="0.25">
      <c r="B119" s="161"/>
      <c r="C119" s="162"/>
      <c r="D119" s="191"/>
    </row>
    <row r="120" spans="2:4" hidden="1" x14ac:dyDescent="0.25">
      <c r="B120" s="161"/>
      <c r="C120" s="162"/>
      <c r="D120" s="191"/>
    </row>
    <row r="121" spans="2:4" hidden="1" x14ac:dyDescent="0.25">
      <c r="B121" s="161"/>
      <c r="C121" s="162"/>
      <c r="D121" s="191"/>
    </row>
    <row r="122" spans="2:4" hidden="1" x14ac:dyDescent="0.25">
      <c r="B122" s="161"/>
      <c r="C122" s="162"/>
      <c r="D122" s="191"/>
    </row>
    <row r="123" spans="2:4" hidden="1" x14ac:dyDescent="0.25">
      <c r="B123" s="161"/>
      <c r="C123" s="162"/>
      <c r="D123" s="191"/>
    </row>
    <row r="124" spans="2:4" hidden="1" x14ac:dyDescent="0.25">
      <c r="B124" s="161"/>
      <c r="C124" s="162"/>
      <c r="D124" s="191"/>
    </row>
    <row r="125" spans="2:4" hidden="1" x14ac:dyDescent="0.25">
      <c r="B125" s="161"/>
      <c r="C125" s="162"/>
      <c r="D125" s="191"/>
    </row>
    <row r="126" spans="2:4" hidden="1" x14ac:dyDescent="0.25">
      <c r="B126" s="161"/>
      <c r="C126" s="162"/>
      <c r="D126" s="191"/>
    </row>
    <row r="127" spans="2:4" hidden="1" x14ac:dyDescent="0.25">
      <c r="B127" s="161"/>
      <c r="C127" s="162"/>
      <c r="D127" s="191"/>
    </row>
    <row r="128" spans="2:4" hidden="1" x14ac:dyDescent="0.25">
      <c r="B128" s="161"/>
      <c r="C128" s="162"/>
      <c r="D128" s="191"/>
    </row>
    <row r="129" spans="2:4" hidden="1" x14ac:dyDescent="0.25">
      <c r="B129" s="161"/>
      <c r="C129" s="162"/>
      <c r="D129" s="191"/>
    </row>
    <row r="130" spans="2:4" hidden="1" x14ac:dyDescent="0.25">
      <c r="B130" s="161"/>
      <c r="C130" s="162"/>
      <c r="D130" s="191"/>
    </row>
    <row r="131" spans="2:4" hidden="1" x14ac:dyDescent="0.25">
      <c r="B131" s="161"/>
      <c r="C131" s="162"/>
      <c r="D131" s="191"/>
    </row>
    <row r="132" spans="2:4" hidden="1" x14ac:dyDescent="0.25">
      <c r="B132" s="161"/>
      <c r="C132" s="162"/>
      <c r="D132" s="191"/>
    </row>
    <row r="133" spans="2:4" hidden="1" x14ac:dyDescent="0.25">
      <c r="B133" s="161"/>
      <c r="C133" s="162"/>
      <c r="D133" s="191"/>
    </row>
    <row r="134" spans="2:4" hidden="1" x14ac:dyDescent="0.25">
      <c r="B134" s="161"/>
      <c r="C134" s="162"/>
      <c r="D134" s="191"/>
    </row>
    <row r="135" spans="2:4" hidden="1" x14ac:dyDescent="0.25">
      <c r="B135" s="161"/>
      <c r="C135" s="162"/>
      <c r="D135" s="191"/>
    </row>
    <row r="136" spans="2:4" hidden="1" x14ac:dyDescent="0.25">
      <c r="B136" s="161"/>
      <c r="C136" s="162"/>
      <c r="D136" s="191"/>
    </row>
    <row r="137" spans="2:4" hidden="1" x14ac:dyDescent="0.25">
      <c r="B137" s="161"/>
      <c r="C137" s="162"/>
      <c r="D137" s="191"/>
    </row>
    <row r="138" spans="2:4" hidden="1" x14ac:dyDescent="0.25">
      <c r="B138" s="161"/>
      <c r="C138" s="162"/>
      <c r="D138" s="191"/>
    </row>
    <row r="139" spans="2:4" hidden="1" x14ac:dyDescent="0.25">
      <c r="B139" s="161"/>
      <c r="C139" s="162"/>
      <c r="D139" s="191"/>
    </row>
    <row r="140" spans="2:4" hidden="1" x14ac:dyDescent="0.25">
      <c r="B140" s="161"/>
      <c r="C140" s="162"/>
      <c r="D140" s="191"/>
    </row>
    <row r="141" spans="2:4" hidden="1" x14ac:dyDescent="0.25">
      <c r="B141" s="161"/>
      <c r="C141" s="162"/>
      <c r="D141" s="191"/>
    </row>
    <row r="142" spans="2:4" hidden="1" x14ac:dyDescent="0.25">
      <c r="B142" s="161"/>
      <c r="C142" s="162"/>
      <c r="D142" s="191"/>
    </row>
    <row r="143" spans="2:4" hidden="1" x14ac:dyDescent="0.25">
      <c r="B143" s="161"/>
      <c r="C143" s="162"/>
      <c r="D143" s="191"/>
    </row>
    <row r="144" spans="2:4" hidden="1" x14ac:dyDescent="0.25">
      <c r="B144" s="161"/>
      <c r="C144" s="162"/>
      <c r="D144" s="191"/>
    </row>
    <row r="145" spans="2:4" hidden="1" x14ac:dyDescent="0.25">
      <c r="B145" s="161"/>
      <c r="C145" s="162"/>
      <c r="D145" s="191"/>
    </row>
    <row r="146" spans="2:4" hidden="1" x14ac:dyDescent="0.25">
      <c r="B146" s="161"/>
      <c r="C146" s="162"/>
      <c r="D146" s="191"/>
    </row>
    <row r="147" spans="2:4" hidden="1" x14ac:dyDescent="0.25">
      <c r="B147" s="161"/>
      <c r="C147" s="162"/>
      <c r="D147" s="191"/>
    </row>
    <row r="148" spans="2:4" hidden="1" x14ac:dyDescent="0.25">
      <c r="B148" s="161"/>
      <c r="C148" s="162"/>
      <c r="D148" s="191"/>
    </row>
    <row r="149" spans="2:4" hidden="1" x14ac:dyDescent="0.25">
      <c r="B149" s="161"/>
      <c r="C149" s="162"/>
      <c r="D149" s="191"/>
    </row>
    <row r="150" spans="2:4" hidden="1" x14ac:dyDescent="0.25">
      <c r="B150" s="161"/>
      <c r="C150" s="162"/>
      <c r="D150" s="191"/>
    </row>
    <row r="151" spans="2:4" hidden="1" x14ac:dyDescent="0.25">
      <c r="B151" s="161"/>
      <c r="C151" s="162"/>
      <c r="D151" s="191"/>
    </row>
    <row r="152" spans="2:4" hidden="1" x14ac:dyDescent="0.25">
      <c r="B152" s="161"/>
      <c r="C152" s="162"/>
      <c r="D152" s="191"/>
    </row>
    <row r="153" spans="2:4" hidden="1" x14ac:dyDescent="0.25">
      <c r="B153" s="161"/>
      <c r="C153" s="162"/>
      <c r="D153" s="191"/>
    </row>
    <row r="154" spans="2:4" hidden="1" x14ac:dyDescent="0.25">
      <c r="B154" s="161"/>
      <c r="C154" s="162"/>
      <c r="D154" s="191"/>
    </row>
    <row r="155" spans="2:4" hidden="1" x14ac:dyDescent="0.25">
      <c r="B155" s="161"/>
      <c r="C155" s="162"/>
      <c r="D155" s="191"/>
    </row>
    <row r="156" spans="2:4" hidden="1" x14ac:dyDescent="0.25">
      <c r="B156" s="161"/>
      <c r="C156" s="162"/>
      <c r="D156" s="191"/>
    </row>
    <row r="157" spans="2:4" hidden="1" x14ac:dyDescent="0.25">
      <c r="B157" s="161"/>
      <c r="C157" s="162"/>
      <c r="D157" s="191"/>
    </row>
    <row r="158" spans="2:4" hidden="1" x14ac:dyDescent="0.25">
      <c r="B158" s="161"/>
      <c r="C158" s="162"/>
      <c r="D158" s="191"/>
    </row>
    <row r="159" spans="2:4" hidden="1" x14ac:dyDescent="0.25">
      <c r="B159" s="161"/>
      <c r="C159" s="162"/>
      <c r="D159" s="191"/>
    </row>
    <row r="160" spans="2:4" hidden="1" x14ac:dyDescent="0.25">
      <c r="B160" s="161"/>
      <c r="C160" s="162"/>
      <c r="D160" s="191"/>
    </row>
    <row r="161" spans="2:4" hidden="1" x14ac:dyDescent="0.25">
      <c r="B161" s="161"/>
      <c r="C161" s="162"/>
      <c r="D161" s="191"/>
    </row>
    <row r="162" spans="2:4" hidden="1" x14ac:dyDescent="0.25">
      <c r="B162" s="161"/>
      <c r="C162" s="162"/>
      <c r="D162" s="191"/>
    </row>
    <row r="163" spans="2:4" hidden="1" x14ac:dyDescent="0.25">
      <c r="B163" s="161"/>
      <c r="C163" s="162"/>
      <c r="D163" s="191"/>
    </row>
    <row r="164" spans="2:4" hidden="1" x14ac:dyDescent="0.25">
      <c r="B164" s="161"/>
      <c r="C164" s="162"/>
      <c r="D164" s="191"/>
    </row>
    <row r="165" spans="2:4" hidden="1" x14ac:dyDescent="0.25">
      <c r="B165" s="161"/>
      <c r="C165" s="162"/>
      <c r="D165" s="191"/>
    </row>
    <row r="166" spans="2:4" hidden="1" x14ac:dyDescent="0.25">
      <c r="B166" s="161"/>
      <c r="C166" s="162"/>
      <c r="D166" s="191"/>
    </row>
    <row r="167" spans="2:4" hidden="1" x14ac:dyDescent="0.25">
      <c r="B167" s="161"/>
      <c r="C167" s="162"/>
      <c r="D167" s="191"/>
    </row>
    <row r="168" spans="2:4" hidden="1" x14ac:dyDescent="0.25">
      <c r="B168" s="161"/>
      <c r="C168" s="162"/>
      <c r="D168" s="191"/>
    </row>
    <row r="169" spans="2:4" hidden="1" x14ac:dyDescent="0.25">
      <c r="B169" s="161"/>
      <c r="C169" s="162"/>
      <c r="D169" s="191"/>
    </row>
    <row r="170" spans="2:4" hidden="1" x14ac:dyDescent="0.25">
      <c r="B170" s="161"/>
      <c r="C170" s="162"/>
      <c r="D170" s="191"/>
    </row>
    <row r="171" spans="2:4" hidden="1" x14ac:dyDescent="0.25">
      <c r="B171" s="161"/>
      <c r="C171" s="162"/>
      <c r="D171" s="191"/>
    </row>
    <row r="172" spans="2:4" hidden="1" x14ac:dyDescent="0.25">
      <c r="B172" s="161"/>
      <c r="C172" s="162"/>
      <c r="D172" s="191"/>
    </row>
    <row r="173" spans="2:4" hidden="1" x14ac:dyDescent="0.25">
      <c r="B173" s="161"/>
      <c r="C173" s="162"/>
      <c r="D173" s="191"/>
    </row>
    <row r="174" spans="2:4" hidden="1" x14ac:dyDescent="0.25">
      <c r="B174" s="161"/>
      <c r="C174" s="162"/>
      <c r="D174" s="191"/>
    </row>
    <row r="175" spans="2:4" hidden="1" x14ac:dyDescent="0.25">
      <c r="B175" s="161"/>
      <c r="C175" s="162"/>
      <c r="D175" s="191"/>
    </row>
    <row r="176" spans="2:4" hidden="1" x14ac:dyDescent="0.25">
      <c r="B176" s="161"/>
      <c r="C176" s="162"/>
      <c r="D176" s="191"/>
    </row>
    <row r="177" spans="2:4" hidden="1" x14ac:dyDescent="0.25">
      <c r="B177" s="161"/>
      <c r="C177" s="162"/>
      <c r="D177" s="191"/>
    </row>
    <row r="178" spans="2:4" hidden="1" x14ac:dyDescent="0.25">
      <c r="B178" s="161"/>
      <c r="C178" s="162"/>
      <c r="D178" s="191"/>
    </row>
    <row r="179" spans="2:4" hidden="1" x14ac:dyDescent="0.25">
      <c r="B179" s="161"/>
      <c r="C179" s="162"/>
      <c r="D179" s="191"/>
    </row>
    <row r="180" spans="2:4" hidden="1" x14ac:dyDescent="0.25">
      <c r="B180" s="161"/>
      <c r="C180" s="162"/>
      <c r="D180" s="191"/>
    </row>
    <row r="181" spans="2:4" hidden="1" x14ac:dyDescent="0.25">
      <c r="B181" s="161"/>
      <c r="C181" s="162"/>
      <c r="D181" s="191"/>
    </row>
    <row r="182" spans="2:4" hidden="1" x14ac:dyDescent="0.25">
      <c r="B182" s="161"/>
      <c r="C182" s="162"/>
      <c r="D182" s="191"/>
    </row>
    <row r="183" spans="2:4" hidden="1" x14ac:dyDescent="0.25">
      <c r="B183" s="161"/>
      <c r="C183" s="162"/>
      <c r="D183" s="191"/>
    </row>
    <row r="184" spans="2:4" hidden="1" x14ac:dyDescent="0.25">
      <c r="B184" s="161"/>
      <c r="C184" s="162"/>
      <c r="D184" s="191"/>
    </row>
    <row r="185" spans="2:4" hidden="1" x14ac:dyDescent="0.25">
      <c r="B185" s="161"/>
      <c r="C185" s="162"/>
      <c r="D185" s="191"/>
    </row>
    <row r="186" spans="2:4" hidden="1" x14ac:dyDescent="0.25">
      <c r="B186" s="161"/>
      <c r="C186" s="162"/>
      <c r="D186" s="191"/>
    </row>
    <row r="187" spans="2:4" hidden="1" x14ac:dyDescent="0.25">
      <c r="B187" s="161"/>
      <c r="C187" s="162"/>
      <c r="D187" s="191"/>
    </row>
    <row r="188" spans="2:4" hidden="1" x14ac:dyDescent="0.25">
      <c r="B188" s="161"/>
      <c r="C188" s="162"/>
      <c r="D188" s="191"/>
    </row>
    <row r="189" spans="2:4" hidden="1" x14ac:dyDescent="0.25">
      <c r="B189" s="161"/>
      <c r="C189" s="162"/>
      <c r="D189" s="191"/>
    </row>
    <row r="190" spans="2:4" hidden="1" x14ac:dyDescent="0.25">
      <c r="B190" s="156"/>
      <c r="C190" s="155"/>
      <c r="D190" s="190"/>
    </row>
    <row r="191" spans="2:4" hidden="1" x14ac:dyDescent="0.25">
      <c r="B191" s="156"/>
      <c r="C191" s="155"/>
      <c r="D191" s="190"/>
    </row>
    <row r="192" spans="2:4" hidden="1" x14ac:dyDescent="0.25">
      <c r="B192" s="156"/>
      <c r="C192" s="155"/>
      <c r="D192" s="190"/>
    </row>
    <row r="193" spans="2:4" ht="15.75" hidden="1" x14ac:dyDescent="0.25">
      <c r="B193" s="163"/>
      <c r="C193" s="155"/>
      <c r="D193" s="190"/>
    </row>
    <row r="194" spans="2:4" hidden="1" x14ac:dyDescent="0.25">
      <c r="B194" s="164"/>
      <c r="C194" s="164"/>
      <c r="D194" s="190"/>
    </row>
    <row r="195" spans="2:4" hidden="1" x14ac:dyDescent="0.25">
      <c r="B195" s="164"/>
      <c r="C195" s="164"/>
      <c r="D195" s="190"/>
    </row>
    <row r="196" spans="2:4" hidden="1" x14ac:dyDescent="0.25">
      <c r="B196" s="156"/>
      <c r="C196" s="155"/>
      <c r="D196" s="190"/>
    </row>
    <row r="197" spans="2:4" hidden="1" x14ac:dyDescent="0.25">
      <c r="B197" s="164"/>
      <c r="C197" s="164"/>
      <c r="D197" s="190"/>
    </row>
    <row r="198" spans="2:4" hidden="1" x14ac:dyDescent="0.25">
      <c r="B198" s="164"/>
      <c r="C198" s="164"/>
      <c r="D198" s="190"/>
    </row>
    <row r="199" spans="2:4" hidden="1" x14ac:dyDescent="0.25">
      <c r="B199" s="164"/>
      <c r="C199" s="164"/>
      <c r="D199" s="190"/>
    </row>
    <row r="200" spans="2:4" hidden="1" x14ac:dyDescent="0.25">
      <c r="B200" s="164"/>
      <c r="C200" s="164"/>
      <c r="D200" s="190"/>
    </row>
    <row r="201" spans="2:4" hidden="1" x14ac:dyDescent="0.25">
      <c r="B201" s="164"/>
      <c r="C201" s="164"/>
      <c r="D201" s="190"/>
    </row>
    <row r="202" spans="2:4" hidden="1" x14ac:dyDescent="0.25">
      <c r="B202" s="164"/>
      <c r="C202" s="164"/>
      <c r="D202" s="190"/>
    </row>
    <row r="203" spans="2:4" hidden="1" x14ac:dyDescent="0.25">
      <c r="B203" s="156"/>
      <c r="C203" s="155"/>
      <c r="D203" s="190"/>
    </row>
    <row r="204" spans="2:4" hidden="1" x14ac:dyDescent="0.25">
      <c r="B204" s="164"/>
      <c r="C204" s="164"/>
      <c r="D204" s="190"/>
    </row>
    <row r="205" spans="2:4" hidden="1" x14ac:dyDescent="0.25">
      <c r="B205" s="164"/>
      <c r="C205" s="164"/>
      <c r="D205" s="190"/>
    </row>
    <row r="206" spans="2:4" hidden="1" x14ac:dyDescent="0.25">
      <c r="B206" s="164"/>
      <c r="C206" s="164"/>
      <c r="D206" s="190"/>
    </row>
    <row r="207" spans="2:4" hidden="1" x14ac:dyDescent="0.25">
      <c r="B207" s="164"/>
      <c r="C207" s="164"/>
      <c r="D207" s="190"/>
    </row>
    <row r="208" spans="2:4" hidden="1" x14ac:dyDescent="0.25">
      <c r="B208" s="164"/>
      <c r="C208" s="164"/>
      <c r="D208" s="190"/>
    </row>
    <row r="209" spans="2:4" hidden="1" x14ac:dyDescent="0.25">
      <c r="B209" s="164"/>
      <c r="C209" s="164"/>
      <c r="D209" s="190"/>
    </row>
    <row r="210" spans="2:4" hidden="1" x14ac:dyDescent="0.25">
      <c r="B210" s="164"/>
      <c r="C210" s="164"/>
      <c r="D210" s="190"/>
    </row>
    <row r="211" spans="2:4" hidden="1" x14ac:dyDescent="0.25">
      <c r="B211" s="164"/>
      <c r="C211" s="164"/>
      <c r="D211" s="190"/>
    </row>
    <row r="212" spans="2:4" hidden="1" x14ac:dyDescent="0.25">
      <c r="B212" s="164"/>
      <c r="C212" s="164"/>
      <c r="D212" s="190"/>
    </row>
    <row r="213" spans="2:4" hidden="1" x14ac:dyDescent="0.25">
      <c r="B213" s="164"/>
      <c r="C213" s="164"/>
      <c r="D213" s="190"/>
    </row>
    <row r="214" spans="2:4" hidden="1" x14ac:dyDescent="0.25">
      <c r="B214" s="164"/>
      <c r="C214" s="164"/>
      <c r="D214" s="190"/>
    </row>
    <row r="215" spans="2:4" hidden="1" x14ac:dyDescent="0.25">
      <c r="B215" s="164"/>
      <c r="C215" s="164"/>
      <c r="D215" s="190"/>
    </row>
    <row r="216" spans="2:4" hidden="1" x14ac:dyDescent="0.25">
      <c r="B216" s="164"/>
      <c r="C216" s="164"/>
      <c r="D216" s="190"/>
    </row>
    <row r="217" spans="2:4" hidden="1" x14ac:dyDescent="0.25">
      <c r="B217" s="164"/>
      <c r="C217" s="164"/>
      <c r="D217" s="190"/>
    </row>
    <row r="218" spans="2:4" hidden="1" x14ac:dyDescent="0.25">
      <c r="B218" s="164"/>
      <c r="C218" s="164"/>
      <c r="D218" s="190"/>
    </row>
    <row r="219" spans="2:4" hidden="1" x14ac:dyDescent="0.25">
      <c r="B219" s="164"/>
      <c r="C219" s="155"/>
      <c r="D219" s="190"/>
    </row>
    <row r="220" spans="2:4" hidden="1" x14ac:dyDescent="0.25">
      <c r="B220" s="164"/>
      <c r="C220" s="164"/>
      <c r="D220" s="190"/>
    </row>
    <row r="221" spans="2:4" hidden="1" x14ac:dyDescent="0.25">
      <c r="B221" s="164"/>
      <c r="C221" s="155"/>
      <c r="D221" s="190"/>
    </row>
    <row r="222" spans="2:4" hidden="1" x14ac:dyDescent="0.25">
      <c r="B222" s="164"/>
      <c r="C222" s="155"/>
      <c r="D222" s="190"/>
    </row>
    <row r="223" spans="2:4" hidden="1" x14ac:dyDescent="0.25">
      <c r="B223" s="164"/>
      <c r="C223" s="155"/>
      <c r="D223" s="190"/>
    </row>
    <row r="224" spans="2:4" hidden="1" x14ac:dyDescent="0.25">
      <c r="B224" s="164"/>
      <c r="C224" s="155"/>
      <c r="D224" s="190"/>
    </row>
    <row r="225" spans="2:4" hidden="1" x14ac:dyDescent="0.25">
      <c r="B225" s="164"/>
      <c r="C225" s="155"/>
      <c r="D225" s="190"/>
    </row>
    <row r="226" spans="2:4" hidden="1" x14ac:dyDescent="0.25">
      <c r="B226" s="164"/>
      <c r="C226" s="155"/>
      <c r="D226" s="190"/>
    </row>
    <row r="227" spans="2:4" hidden="1" x14ac:dyDescent="0.25">
      <c r="B227" s="164"/>
      <c r="C227" s="155"/>
      <c r="D227" s="190"/>
    </row>
    <row r="228" spans="2:4" hidden="1" x14ac:dyDescent="0.25">
      <c r="B228" s="164"/>
      <c r="C228" s="155"/>
      <c r="D228" s="190"/>
    </row>
    <row r="229" spans="2:4" hidden="1" x14ac:dyDescent="0.25">
      <c r="B229" s="164"/>
      <c r="C229" s="155"/>
      <c r="D229" s="190"/>
    </row>
    <row r="230" spans="2:4" hidden="1" x14ac:dyDescent="0.25">
      <c r="B230" s="164"/>
      <c r="C230" s="155"/>
      <c r="D230" s="190"/>
    </row>
    <row r="231" spans="2:4" hidden="1" x14ac:dyDescent="0.25">
      <c r="B231" s="164"/>
      <c r="C231" s="155"/>
      <c r="D231" s="190"/>
    </row>
    <row r="232" spans="2:4" hidden="1" x14ac:dyDescent="0.25">
      <c r="B232" s="164"/>
      <c r="C232" s="155"/>
      <c r="D232" s="190"/>
    </row>
    <row r="233" spans="2:4" hidden="1" x14ac:dyDescent="0.25">
      <c r="B233" s="164"/>
      <c r="C233" s="155"/>
      <c r="D233" s="190"/>
    </row>
    <row r="234" spans="2:4" hidden="1" x14ac:dyDescent="0.25">
      <c r="B234" s="164"/>
      <c r="C234" s="155"/>
      <c r="D234" s="190"/>
    </row>
    <row r="235" spans="2:4" hidden="1" x14ac:dyDescent="0.25">
      <c r="B235" s="164"/>
      <c r="C235" s="155"/>
      <c r="D235" s="190"/>
    </row>
    <row r="236" spans="2:4" hidden="1" x14ac:dyDescent="0.25">
      <c r="B236" s="164"/>
      <c r="C236" s="155"/>
      <c r="D236" s="190"/>
    </row>
    <row r="237" spans="2:4" hidden="1" x14ac:dyDescent="0.25">
      <c r="B237" s="164"/>
      <c r="C237" s="155"/>
      <c r="D237" s="190"/>
    </row>
    <row r="238" spans="2:4" hidden="1" x14ac:dyDescent="0.25">
      <c r="B238" s="164"/>
      <c r="C238" s="155"/>
      <c r="D238" s="190"/>
    </row>
    <row r="239" spans="2:4" hidden="1" x14ac:dyDescent="0.25">
      <c r="B239" s="164"/>
      <c r="C239" s="155"/>
      <c r="D239" s="190"/>
    </row>
    <row r="240" spans="2:4" hidden="1" x14ac:dyDescent="0.25">
      <c r="B240" s="164"/>
      <c r="C240" s="155"/>
      <c r="D240" s="190"/>
    </row>
    <row r="241" spans="2:4" hidden="1" x14ac:dyDescent="0.25">
      <c r="B241" s="164"/>
      <c r="C241" s="155"/>
      <c r="D241" s="190"/>
    </row>
    <row r="242" spans="2:4" hidden="1" x14ac:dyDescent="0.25">
      <c r="B242" s="164"/>
      <c r="C242" s="155"/>
      <c r="D242" s="190"/>
    </row>
    <row r="243" spans="2:4" hidden="1" x14ac:dyDescent="0.25">
      <c r="B243" s="164"/>
      <c r="C243" s="155"/>
      <c r="D243" s="190"/>
    </row>
    <row r="244" spans="2:4" hidden="1" x14ac:dyDescent="0.25">
      <c r="B244" s="164"/>
      <c r="C244" s="155"/>
      <c r="D244" s="190"/>
    </row>
    <row r="245" spans="2:4" hidden="1" x14ac:dyDescent="0.25">
      <c r="B245" s="164"/>
      <c r="C245" s="155"/>
      <c r="D245" s="190"/>
    </row>
    <row r="246" spans="2:4" hidden="1" x14ac:dyDescent="0.25"/>
    <row r="247" spans="2:4" hidden="1" x14ac:dyDescent="0.25"/>
  </sheetData>
  <sheetProtection password="CD05" sheet="1" objects="1" scenarios="1"/>
  <mergeCells count="2">
    <mergeCell ref="B3:D5"/>
    <mergeCell ref="B1:D2"/>
  </mergeCells>
  <printOptions horizontalCentered="1" verticalCentered="1"/>
  <pageMargins left="0.25" right="0.25" top="0.25" bottom="0.25" header="0.25" footer="0.25"/>
  <pageSetup scale="4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E19"/>
  <sheetViews>
    <sheetView showGridLines="0" workbookViewId="0">
      <pane ySplit="5" topLeftCell="A10" activePane="bottomLeft" state="frozen"/>
      <selection pane="bottomLeft" activeCell="C20" sqref="C20"/>
    </sheetView>
  </sheetViews>
  <sheetFormatPr defaultColWidth="9.140625" defaultRowHeight="15" x14ac:dyDescent="0.25"/>
  <cols>
    <col min="1" max="1" width="2.85546875" style="2" customWidth="1"/>
    <col min="2" max="2" width="12.28515625" style="3" customWidth="1"/>
    <col min="3" max="3" width="38.42578125" style="2" customWidth="1"/>
    <col min="4" max="4" width="13.5703125" style="3" customWidth="1"/>
    <col min="5" max="5" width="104.28515625" style="2" customWidth="1"/>
    <col min="6" max="6" width="2.85546875" style="2" customWidth="1"/>
    <col min="7" max="16384" width="9.140625" style="2"/>
  </cols>
  <sheetData>
    <row r="2" spans="2:5" s="1" customFormat="1" ht="33.75" customHeight="1" x14ac:dyDescent="0.25">
      <c r="B2" s="458" t="s">
        <v>0</v>
      </c>
      <c r="C2" s="458"/>
      <c r="D2" s="458"/>
      <c r="E2" s="458"/>
    </row>
    <row r="3" spans="2:5" s="1" customFormat="1" ht="11.25" customHeight="1" x14ac:dyDescent="0.25">
      <c r="B3" s="459" t="s">
        <v>46</v>
      </c>
      <c r="C3" s="459"/>
      <c r="D3" s="459"/>
      <c r="E3" s="459"/>
    </row>
    <row r="4" spans="2:5" ht="3.75" customHeight="1" x14ac:dyDescent="0.25"/>
    <row r="5" spans="2:5" ht="34.5" customHeight="1" x14ac:dyDescent="0.25">
      <c r="B5" s="12" t="s">
        <v>1</v>
      </c>
      <c r="C5" s="13" t="s">
        <v>2</v>
      </c>
      <c r="D5" s="14" t="s">
        <v>53</v>
      </c>
      <c r="E5" s="15" t="s">
        <v>3</v>
      </c>
    </row>
    <row r="6" spans="2:5" ht="33.75" customHeight="1" x14ac:dyDescent="0.25">
      <c r="B6" s="9">
        <v>1</v>
      </c>
      <c r="C6" s="10" t="s">
        <v>4</v>
      </c>
      <c r="D6" s="18">
        <v>10</v>
      </c>
      <c r="E6" s="11" t="s">
        <v>8</v>
      </c>
    </row>
    <row r="7" spans="2:5" ht="32.25" customHeight="1" x14ac:dyDescent="0.25">
      <c r="B7" s="4">
        <v>2</v>
      </c>
      <c r="C7" s="8" t="s">
        <v>5</v>
      </c>
      <c r="D7" s="7">
        <v>15</v>
      </c>
      <c r="E7" s="5" t="s">
        <v>9</v>
      </c>
    </row>
    <row r="8" spans="2:5" ht="33" customHeight="1" x14ac:dyDescent="0.25">
      <c r="B8" s="4">
        <v>3</v>
      </c>
      <c r="C8" s="8" t="s">
        <v>6</v>
      </c>
      <c r="D8" s="7">
        <v>20</v>
      </c>
      <c r="E8" s="5" t="s">
        <v>10</v>
      </c>
    </row>
    <row r="9" spans="2:5" ht="46.5" customHeight="1" x14ac:dyDescent="0.25">
      <c r="B9" s="4">
        <v>4</v>
      </c>
      <c r="C9" s="8" t="s">
        <v>7</v>
      </c>
      <c r="D9" s="7">
        <v>20</v>
      </c>
      <c r="E9" s="5" t="s">
        <v>196</v>
      </c>
    </row>
    <row r="10" spans="2:5" ht="32.25" customHeight="1" x14ac:dyDescent="0.25">
      <c r="B10" s="4">
        <v>5</v>
      </c>
      <c r="C10" s="8" t="s">
        <v>11</v>
      </c>
      <c r="D10" s="7">
        <v>20</v>
      </c>
      <c r="E10" s="5" t="s">
        <v>12</v>
      </c>
    </row>
    <row r="11" spans="2:5" ht="45" customHeight="1" x14ac:dyDescent="0.25">
      <c r="B11" s="4">
        <v>6</v>
      </c>
      <c r="C11" s="8" t="s">
        <v>14</v>
      </c>
      <c r="D11" s="7">
        <v>15</v>
      </c>
      <c r="E11" s="5" t="s">
        <v>13</v>
      </c>
    </row>
    <row r="12" spans="2:5" ht="18.75" customHeight="1" x14ac:dyDescent="0.25">
      <c r="B12" s="4">
        <v>7</v>
      </c>
      <c r="C12" s="8" t="s">
        <v>16</v>
      </c>
      <c r="D12" s="7">
        <v>20</v>
      </c>
      <c r="E12" s="5" t="s">
        <v>15</v>
      </c>
    </row>
    <row r="13" spans="2:5" ht="43.5" customHeight="1" x14ac:dyDescent="0.25">
      <c r="B13" s="4">
        <v>8</v>
      </c>
      <c r="C13" s="8" t="s">
        <v>18</v>
      </c>
      <c r="D13" s="7">
        <v>20</v>
      </c>
      <c r="E13" s="5" t="s">
        <v>17</v>
      </c>
    </row>
    <row r="14" spans="2:5" ht="30" customHeight="1" x14ac:dyDescent="0.25">
      <c r="B14" s="4">
        <v>9</v>
      </c>
      <c r="C14" s="8" t="s">
        <v>20</v>
      </c>
      <c r="D14" s="7">
        <v>20</v>
      </c>
      <c r="E14" s="5" t="s">
        <v>19</v>
      </c>
    </row>
    <row r="15" spans="2:5" ht="18.75" customHeight="1" x14ac:dyDescent="0.25">
      <c r="B15" s="4">
        <v>10</v>
      </c>
      <c r="C15" s="8" t="s">
        <v>22</v>
      </c>
      <c r="D15" s="7">
        <v>20</v>
      </c>
      <c r="E15" s="5" t="s">
        <v>21</v>
      </c>
    </row>
    <row r="16" spans="2:5" ht="57" customHeight="1" x14ac:dyDescent="0.25">
      <c r="B16" s="4">
        <v>11</v>
      </c>
      <c r="C16" s="8" t="s">
        <v>24</v>
      </c>
      <c r="D16" s="7" t="s">
        <v>25</v>
      </c>
      <c r="E16" s="5" t="s">
        <v>23</v>
      </c>
    </row>
    <row r="17" spans="2:5" ht="30.75" customHeight="1" x14ac:dyDescent="0.25">
      <c r="B17" s="4">
        <v>12</v>
      </c>
      <c r="C17" s="8" t="s">
        <v>27</v>
      </c>
      <c r="D17" s="7" t="s">
        <v>25</v>
      </c>
      <c r="E17" s="5" t="s">
        <v>26</v>
      </c>
    </row>
    <row r="18" spans="2:5" ht="20.25" customHeight="1" x14ac:dyDescent="0.25">
      <c r="B18" s="4">
        <v>20</v>
      </c>
      <c r="C18" s="8" t="s">
        <v>29</v>
      </c>
      <c r="D18" s="7">
        <v>20</v>
      </c>
      <c r="E18" s="6" t="s">
        <v>28</v>
      </c>
    </row>
    <row r="19" spans="2:5" ht="72.75" customHeight="1" x14ac:dyDescent="0.25">
      <c r="B19" s="4">
        <v>99</v>
      </c>
      <c r="C19" s="32" t="s">
        <v>52</v>
      </c>
      <c r="D19" s="19"/>
      <c r="E19" s="5" t="s">
        <v>55</v>
      </c>
    </row>
  </sheetData>
  <sheetProtection password="CD05" sheet="1" objects="1" scenarios="1" selectLockedCells="1" selectUnlockedCells="1"/>
  <mergeCells count="2">
    <mergeCell ref="B2:E2"/>
    <mergeCell ref="B3:E3"/>
  </mergeCells>
  <hyperlinks>
    <hyperlink ref="E18" r:id="rId1"/>
  </hyperlinks>
  <pageMargins left="0.7" right="0.7" top="0.75" bottom="0.75" header="0.3" footer="0.3"/>
  <pageSetup orientation="portrait" horizontalDpi="300" verticalDpi="3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I145"/>
  <sheetViews>
    <sheetView showGridLines="0" workbookViewId="0">
      <pane ySplit="4" topLeftCell="A5" activePane="bottomLeft" state="frozen"/>
      <selection pane="bottomLeft" activeCell="A145" sqref="A145:XFD1048576"/>
    </sheetView>
  </sheetViews>
  <sheetFormatPr defaultColWidth="9.140625" defaultRowHeight="15" x14ac:dyDescent="0.25"/>
  <cols>
    <col min="1" max="1" width="2.85546875" style="45" customWidth="1"/>
    <col min="2" max="2" width="6.42578125" style="45" customWidth="1"/>
    <col min="3" max="8" width="12.140625" style="45" customWidth="1"/>
    <col min="9" max="9" width="2.85546875" style="45" customWidth="1"/>
    <col min="10" max="16384" width="9.140625" style="45"/>
  </cols>
  <sheetData>
    <row r="2" spans="2:9" ht="33.75" customHeight="1" x14ac:dyDescent="0.25">
      <c r="B2" s="460" t="s">
        <v>30</v>
      </c>
      <c r="C2" s="460"/>
      <c r="D2" s="460"/>
      <c r="E2" s="460"/>
      <c r="F2" s="460"/>
      <c r="G2" s="460"/>
      <c r="H2" s="460"/>
    </row>
    <row r="3" spans="2:9" ht="3.75" customHeight="1" x14ac:dyDescent="0.25"/>
    <row r="4" spans="2:9" s="62" customFormat="1" ht="48.75" customHeight="1" x14ac:dyDescent="0.25">
      <c r="B4" s="466" t="s">
        <v>31</v>
      </c>
      <c r="C4" s="466"/>
      <c r="D4" s="466"/>
      <c r="E4" s="466"/>
      <c r="F4" s="466"/>
      <c r="G4" s="466"/>
      <c r="H4" s="466"/>
      <c r="I4" s="61"/>
    </row>
    <row r="5" spans="2:9" ht="3.75" customHeight="1" x14ac:dyDescent="0.25"/>
    <row r="6" spans="2:9" ht="18.75" customHeight="1" x14ac:dyDescent="0.25">
      <c r="B6" s="461" t="s">
        <v>32</v>
      </c>
      <c r="C6" s="461"/>
    </row>
    <row r="7" spans="2:9" ht="3.75" customHeight="1" x14ac:dyDescent="0.25"/>
    <row r="8" spans="2:9" ht="15" customHeight="1" x14ac:dyDescent="0.25">
      <c r="C8" s="462" t="s">
        <v>34</v>
      </c>
      <c r="D8" s="463"/>
      <c r="E8" s="463"/>
      <c r="F8" s="463"/>
      <c r="G8" s="464"/>
      <c r="H8" s="63" t="s">
        <v>35</v>
      </c>
    </row>
    <row r="9" spans="2:9" ht="15" customHeight="1" x14ac:dyDescent="0.25">
      <c r="B9" s="64" t="s">
        <v>33</v>
      </c>
      <c r="C9" s="65" t="s">
        <v>36</v>
      </c>
      <c r="D9" s="65" t="s">
        <v>37</v>
      </c>
      <c r="E9" s="65" t="s">
        <v>38</v>
      </c>
      <c r="F9" s="65" t="s">
        <v>39</v>
      </c>
      <c r="G9" s="65" t="s">
        <v>40</v>
      </c>
      <c r="H9" s="65" t="s">
        <v>41</v>
      </c>
    </row>
    <row r="10" spans="2:9" ht="22.5" customHeight="1" x14ac:dyDescent="0.25">
      <c r="B10" s="66">
        <v>5</v>
      </c>
      <c r="C10" s="67">
        <v>4.3499999999999996</v>
      </c>
      <c r="D10" s="67">
        <v>4.17</v>
      </c>
      <c r="E10" s="67">
        <v>4.75</v>
      </c>
      <c r="F10" s="67">
        <v>4.63</v>
      </c>
      <c r="G10" s="67">
        <v>4.6500000000000004</v>
      </c>
      <c r="H10" s="67">
        <v>3.88</v>
      </c>
    </row>
    <row r="11" spans="2:9" ht="22.5" customHeight="1" x14ac:dyDescent="0.25">
      <c r="B11" s="68">
        <v>6</v>
      </c>
      <c r="C11" s="69">
        <v>5.14</v>
      </c>
      <c r="D11" s="69">
        <v>4.9800000000000004</v>
      </c>
      <c r="E11" s="69">
        <v>5.7</v>
      </c>
      <c r="F11" s="69">
        <v>5.49</v>
      </c>
      <c r="G11" s="69">
        <v>5.51</v>
      </c>
      <c r="H11" s="69">
        <v>4.59</v>
      </c>
    </row>
    <row r="12" spans="2:9" ht="22.5" customHeight="1" x14ac:dyDescent="0.25">
      <c r="B12" s="68">
        <v>7</v>
      </c>
      <c r="C12" s="69">
        <v>5.92</v>
      </c>
      <c r="D12" s="69">
        <v>5.77</v>
      </c>
      <c r="E12" s="69">
        <v>6.63</v>
      </c>
      <c r="F12" s="69">
        <v>6.33</v>
      </c>
      <c r="G12" s="69">
        <v>6.35</v>
      </c>
      <c r="H12" s="69">
        <v>5.28</v>
      </c>
    </row>
    <row r="13" spans="2:9" ht="22.5" customHeight="1" x14ac:dyDescent="0.25">
      <c r="B13" s="68">
        <v>8</v>
      </c>
      <c r="C13" s="69">
        <v>6.68</v>
      </c>
      <c r="D13" s="69">
        <v>6.55</v>
      </c>
      <c r="E13" s="69">
        <v>7.55</v>
      </c>
      <c r="F13" s="69">
        <v>7.16</v>
      </c>
      <c r="G13" s="69">
        <v>7.17</v>
      </c>
      <c r="H13" s="69">
        <v>5.96</v>
      </c>
    </row>
    <row r="14" spans="2:9" ht="22.5" customHeight="1" x14ac:dyDescent="0.25">
      <c r="B14" s="68">
        <v>9</v>
      </c>
      <c r="C14" s="69">
        <v>7.44</v>
      </c>
      <c r="D14" s="69">
        <v>7.31</v>
      </c>
      <c r="E14" s="69">
        <v>8.4499999999999993</v>
      </c>
      <c r="F14" s="69">
        <v>7.99</v>
      </c>
      <c r="G14" s="69">
        <v>7.97</v>
      </c>
      <c r="H14" s="69">
        <v>6.62</v>
      </c>
    </row>
    <row r="15" spans="2:9" ht="22.5" customHeight="1" x14ac:dyDescent="0.25">
      <c r="B15" s="66">
        <v>10</v>
      </c>
      <c r="C15" s="67">
        <v>8.19</v>
      </c>
      <c r="D15" s="67">
        <v>8.06</v>
      </c>
      <c r="E15" s="67">
        <v>9.33</v>
      </c>
      <c r="F15" s="67">
        <v>8.83</v>
      </c>
      <c r="G15" s="67">
        <v>8.75</v>
      </c>
      <c r="H15" s="67">
        <v>7.27</v>
      </c>
    </row>
    <row r="16" spans="2:9" ht="22.5" customHeight="1" x14ac:dyDescent="0.25">
      <c r="B16" s="68">
        <v>11</v>
      </c>
      <c r="C16" s="69">
        <v>8.93</v>
      </c>
      <c r="D16" s="69">
        <v>8.7899999999999991</v>
      </c>
      <c r="E16" s="69">
        <v>10.18</v>
      </c>
      <c r="F16" s="69">
        <v>9.66</v>
      </c>
      <c r="G16" s="69">
        <v>9.51</v>
      </c>
      <c r="H16" s="69">
        <v>7.9</v>
      </c>
    </row>
    <row r="17" spans="2:9" ht="22.5" customHeight="1" x14ac:dyDescent="0.25">
      <c r="B17" s="68">
        <v>12</v>
      </c>
      <c r="C17" s="69">
        <v>9.66</v>
      </c>
      <c r="D17" s="69">
        <v>9.5</v>
      </c>
      <c r="E17" s="69">
        <v>11.02</v>
      </c>
      <c r="F17" s="69">
        <v>10.47</v>
      </c>
      <c r="G17" s="69">
        <v>10.26</v>
      </c>
      <c r="H17" s="69">
        <v>8.5299999999999994</v>
      </c>
    </row>
    <row r="18" spans="2:9" ht="22.5" customHeight="1" x14ac:dyDescent="0.25">
      <c r="B18" s="68">
        <v>13</v>
      </c>
      <c r="C18" s="69">
        <v>10.37</v>
      </c>
      <c r="D18" s="69">
        <v>10.210000000000001</v>
      </c>
      <c r="E18" s="69">
        <v>11.83</v>
      </c>
      <c r="F18" s="69">
        <v>11.28</v>
      </c>
      <c r="G18" s="69">
        <v>10.98</v>
      </c>
      <c r="H18" s="69">
        <v>9.1300000000000008</v>
      </c>
    </row>
    <row r="19" spans="2:9" ht="22.5" customHeight="1" x14ac:dyDescent="0.25">
      <c r="B19" s="68">
        <v>14</v>
      </c>
      <c r="C19" s="69">
        <v>11.05</v>
      </c>
      <c r="D19" s="69">
        <v>10.9</v>
      </c>
      <c r="E19" s="69">
        <v>12.64</v>
      </c>
      <c r="F19" s="69">
        <v>12.08</v>
      </c>
      <c r="G19" s="69">
        <v>11.68</v>
      </c>
      <c r="H19" s="69">
        <v>9.73</v>
      </c>
    </row>
    <row r="20" spans="2:9" ht="22.5" customHeight="1" x14ac:dyDescent="0.25">
      <c r="B20" s="66">
        <v>15</v>
      </c>
      <c r="C20" s="67">
        <v>11.7</v>
      </c>
      <c r="D20" s="67">
        <v>11.58</v>
      </c>
      <c r="E20" s="67">
        <v>13.42</v>
      </c>
      <c r="F20" s="67">
        <v>12.86</v>
      </c>
      <c r="G20" s="67">
        <v>12.37</v>
      </c>
      <c r="H20" s="67">
        <v>10.31</v>
      </c>
    </row>
    <row r="21" spans="2:9" ht="22.5" customHeight="1" x14ac:dyDescent="0.25">
      <c r="B21" s="68">
        <v>16</v>
      </c>
      <c r="C21" s="69">
        <v>12.34</v>
      </c>
      <c r="D21" s="69">
        <v>12.24</v>
      </c>
      <c r="E21" s="69">
        <v>14.19</v>
      </c>
      <c r="F21" s="69">
        <v>13.63</v>
      </c>
      <c r="G21" s="69">
        <v>13.04</v>
      </c>
      <c r="H21" s="69">
        <v>10.87</v>
      </c>
    </row>
    <row r="22" spans="2:9" ht="22.5" customHeight="1" x14ac:dyDescent="0.25">
      <c r="B22" s="68">
        <v>17</v>
      </c>
      <c r="C22" s="69">
        <v>12.95</v>
      </c>
      <c r="D22" s="69">
        <v>12.89</v>
      </c>
      <c r="E22" s="69">
        <v>14.95</v>
      </c>
      <c r="F22" s="69">
        <v>14.39</v>
      </c>
      <c r="G22" s="69">
        <v>13.69</v>
      </c>
      <c r="H22" s="69">
        <v>11.42</v>
      </c>
    </row>
    <row r="23" spans="2:9" ht="22.5" customHeight="1" x14ac:dyDescent="0.25">
      <c r="B23" s="68">
        <v>18</v>
      </c>
      <c r="C23" s="69">
        <v>13.56</v>
      </c>
      <c r="D23" s="69">
        <v>13.52</v>
      </c>
      <c r="E23" s="69">
        <v>15.68</v>
      </c>
      <c r="F23" s="69">
        <v>15.13</v>
      </c>
      <c r="G23" s="69">
        <v>14.33</v>
      </c>
      <c r="H23" s="69">
        <v>11.97</v>
      </c>
    </row>
    <row r="24" spans="2:9" ht="22.5" customHeight="1" x14ac:dyDescent="0.25">
      <c r="B24" s="68">
        <v>19</v>
      </c>
      <c r="C24" s="69">
        <v>14.15</v>
      </c>
      <c r="D24" s="69">
        <v>14.16</v>
      </c>
      <c r="E24" s="69">
        <v>16.41</v>
      </c>
      <c r="F24" s="69">
        <v>15.87</v>
      </c>
      <c r="G24" s="69">
        <v>14.95</v>
      </c>
      <c r="H24" s="69">
        <v>12.5</v>
      </c>
    </row>
    <row r="25" spans="2:9" ht="22.5" customHeight="1" x14ac:dyDescent="0.25">
      <c r="B25" s="66">
        <v>20</v>
      </c>
      <c r="C25" s="67">
        <v>14.72</v>
      </c>
      <c r="D25" s="67">
        <v>14.78</v>
      </c>
      <c r="E25" s="67">
        <v>17.09</v>
      </c>
      <c r="F25" s="67">
        <v>16.61</v>
      </c>
      <c r="G25" s="67">
        <v>15.56</v>
      </c>
      <c r="H25" s="67">
        <v>13.01</v>
      </c>
    </row>
    <row r="26" spans="2:9" ht="22.5" customHeight="1" x14ac:dyDescent="0.25">
      <c r="B26" s="68">
        <v>21</v>
      </c>
      <c r="C26" s="69">
        <v>15.29</v>
      </c>
      <c r="D26" s="69">
        <v>15.38</v>
      </c>
      <c r="E26" s="69">
        <v>17.739999999999998</v>
      </c>
      <c r="F26" s="69">
        <v>17.329999999999998</v>
      </c>
      <c r="G26" s="69">
        <v>16.16</v>
      </c>
      <c r="H26" s="69">
        <v>13.52</v>
      </c>
    </row>
    <row r="27" spans="2:9" ht="22.5" customHeight="1" x14ac:dyDescent="0.25">
      <c r="B27" s="68">
        <v>22</v>
      </c>
      <c r="C27" s="69">
        <v>15.85</v>
      </c>
      <c r="D27" s="69">
        <v>15.96</v>
      </c>
      <c r="E27" s="69">
        <v>18.37</v>
      </c>
      <c r="F27" s="69">
        <v>18.05</v>
      </c>
      <c r="G27" s="69">
        <v>16.739999999999998</v>
      </c>
      <c r="H27" s="69">
        <v>14.02</v>
      </c>
    </row>
    <row r="28" spans="2:9" ht="22.5" customHeight="1" x14ac:dyDescent="0.25">
      <c r="B28" s="68">
        <v>23</v>
      </c>
      <c r="C28" s="69">
        <v>16.41</v>
      </c>
      <c r="D28" s="69">
        <v>16.53</v>
      </c>
      <c r="E28" s="69">
        <v>19</v>
      </c>
      <c r="F28" s="69">
        <v>18.760000000000002</v>
      </c>
      <c r="G28" s="69">
        <v>17.309999999999999</v>
      </c>
      <c r="H28" s="69">
        <v>14.51</v>
      </c>
    </row>
    <row r="29" spans="2:9" ht="22.5" customHeight="1" x14ac:dyDescent="0.25">
      <c r="B29" s="68">
        <v>24</v>
      </c>
      <c r="C29" s="69">
        <v>16.96</v>
      </c>
      <c r="D29" s="69">
        <v>17.100000000000001</v>
      </c>
      <c r="E29" s="69">
        <v>19.62</v>
      </c>
      <c r="F29" s="69">
        <v>19.48</v>
      </c>
      <c r="G29" s="69">
        <v>17.87</v>
      </c>
      <c r="H29" s="69">
        <v>14.99</v>
      </c>
    </row>
    <row r="30" spans="2:9" ht="22.5" customHeight="1" x14ac:dyDescent="0.25">
      <c r="B30" s="66">
        <v>25</v>
      </c>
      <c r="C30" s="67">
        <v>17.510000000000002</v>
      </c>
      <c r="D30" s="67">
        <v>17.649999999999999</v>
      </c>
      <c r="E30" s="67">
        <v>20.23</v>
      </c>
      <c r="F30" s="67">
        <v>20.18</v>
      </c>
      <c r="G30" s="67">
        <v>18.41</v>
      </c>
      <c r="H30" s="67">
        <v>15.45</v>
      </c>
    </row>
    <row r="31" spans="2:9" ht="3.75" customHeight="1" x14ac:dyDescent="0.25"/>
    <row r="32" spans="2:9" s="62" customFormat="1" ht="33.75" customHeight="1" x14ac:dyDescent="0.25">
      <c r="B32" s="465" t="s">
        <v>51</v>
      </c>
      <c r="C32" s="465"/>
      <c r="D32" s="465"/>
      <c r="E32" s="465"/>
      <c r="F32" s="465"/>
      <c r="G32" s="465"/>
      <c r="H32" s="465"/>
      <c r="I32" s="61"/>
    </row>
    <row r="33" spans="2:9" ht="22.5" customHeight="1" x14ac:dyDescent="0.25">
      <c r="B33" s="30"/>
      <c r="C33" s="30"/>
      <c r="D33" s="30"/>
      <c r="E33" s="30"/>
      <c r="F33" s="30"/>
      <c r="G33" s="30"/>
      <c r="H33" s="30"/>
      <c r="I33" s="30"/>
    </row>
    <row r="34" spans="2:9" ht="18.75" customHeight="1" x14ac:dyDescent="0.25">
      <c r="B34" s="461" t="s">
        <v>42</v>
      </c>
      <c r="C34" s="461"/>
    </row>
    <row r="35" spans="2:9" ht="3.75" customHeight="1" x14ac:dyDescent="0.25"/>
    <row r="36" spans="2:9" x14ac:dyDescent="0.25">
      <c r="C36" s="462" t="s">
        <v>34</v>
      </c>
      <c r="D36" s="463"/>
      <c r="E36" s="463"/>
      <c r="F36" s="463"/>
      <c r="G36" s="464"/>
      <c r="H36" s="63" t="s">
        <v>35</v>
      </c>
    </row>
    <row r="37" spans="2:9" x14ac:dyDescent="0.25">
      <c r="B37" s="64" t="s">
        <v>33</v>
      </c>
      <c r="C37" s="65" t="s">
        <v>36</v>
      </c>
      <c r="D37" s="65" t="s">
        <v>37</v>
      </c>
      <c r="E37" s="65" t="s">
        <v>38</v>
      </c>
      <c r="F37" s="65" t="s">
        <v>39</v>
      </c>
      <c r="G37" s="65" t="s">
        <v>40</v>
      </c>
      <c r="H37" s="65" t="s">
        <v>41</v>
      </c>
    </row>
    <row r="38" spans="2:9" ht="22.5" customHeight="1" x14ac:dyDescent="0.25">
      <c r="B38" s="66">
        <v>5</v>
      </c>
      <c r="C38" s="67">
        <v>4.66</v>
      </c>
      <c r="D38" s="67">
        <v>4</v>
      </c>
      <c r="E38" s="67">
        <v>7.04</v>
      </c>
      <c r="F38" s="67">
        <v>4.63</v>
      </c>
      <c r="G38" s="67">
        <v>4.6900000000000004</v>
      </c>
      <c r="H38" s="67">
        <v>5.09</v>
      </c>
    </row>
    <row r="39" spans="2:9" ht="22.5" customHeight="1" x14ac:dyDescent="0.25">
      <c r="B39" s="68">
        <v>6</v>
      </c>
      <c r="C39" s="69">
        <v>5.52</v>
      </c>
      <c r="D39" s="69">
        <v>4.78</v>
      </c>
      <c r="E39" s="69">
        <v>8.44</v>
      </c>
      <c r="F39" s="69">
        <v>5.5</v>
      </c>
      <c r="G39" s="69">
        <v>5.57</v>
      </c>
      <c r="H39" s="69">
        <v>6.04</v>
      </c>
    </row>
    <row r="40" spans="2:9" ht="22.5" customHeight="1" x14ac:dyDescent="0.25">
      <c r="B40" s="68">
        <v>7</v>
      </c>
      <c r="C40" s="69">
        <v>6.36</v>
      </c>
      <c r="D40" s="69">
        <v>5.54</v>
      </c>
      <c r="E40" s="69">
        <v>9.8000000000000007</v>
      </c>
      <c r="F40" s="69">
        <v>6.36</v>
      </c>
      <c r="G40" s="69">
        <v>6.43</v>
      </c>
      <c r="H40" s="69">
        <v>6.97</v>
      </c>
    </row>
    <row r="41" spans="2:9" ht="22.5" customHeight="1" x14ac:dyDescent="0.25">
      <c r="B41" s="68">
        <v>8</v>
      </c>
      <c r="C41" s="69">
        <v>7.17</v>
      </c>
      <c r="D41" s="69">
        <v>6.28</v>
      </c>
      <c r="E41" s="69">
        <v>11.13</v>
      </c>
      <c r="F41" s="69">
        <v>7.21</v>
      </c>
      <c r="G41" s="69">
        <v>7.26</v>
      </c>
      <c r="H41" s="69">
        <v>7.88</v>
      </c>
    </row>
    <row r="42" spans="2:9" ht="22.5" customHeight="1" x14ac:dyDescent="0.25">
      <c r="B42" s="68">
        <v>9</v>
      </c>
      <c r="C42" s="69">
        <v>7.96</v>
      </c>
      <c r="D42" s="69">
        <v>7.01</v>
      </c>
      <c r="E42" s="69">
        <v>12.43</v>
      </c>
      <c r="F42" s="69">
        <v>8.07</v>
      </c>
      <c r="G42" s="69">
        <v>8.07</v>
      </c>
      <c r="H42" s="69">
        <v>8.76</v>
      </c>
    </row>
    <row r="43" spans="2:9" ht="22.5" customHeight="1" x14ac:dyDescent="0.25">
      <c r="B43" s="66">
        <v>10</v>
      </c>
      <c r="C43" s="67">
        <v>8.73</v>
      </c>
      <c r="D43" s="67">
        <v>7.72</v>
      </c>
      <c r="E43" s="67">
        <v>13.7</v>
      </c>
      <c r="F43" s="67">
        <v>8.9600000000000009</v>
      </c>
      <c r="G43" s="67">
        <v>8.86</v>
      </c>
      <c r="H43" s="67">
        <v>9.64</v>
      </c>
    </row>
    <row r="44" spans="2:9" ht="22.5" customHeight="1" x14ac:dyDescent="0.25">
      <c r="B44" s="68">
        <v>11</v>
      </c>
      <c r="C44" s="69">
        <v>9.49</v>
      </c>
      <c r="D44" s="69">
        <v>8.42</v>
      </c>
      <c r="E44" s="69">
        <v>14.95</v>
      </c>
      <c r="F44" s="69">
        <v>9.85</v>
      </c>
      <c r="G44" s="69">
        <v>9.64</v>
      </c>
      <c r="H44" s="69">
        <v>10.49</v>
      </c>
    </row>
    <row r="45" spans="2:9" ht="22.5" customHeight="1" x14ac:dyDescent="0.25">
      <c r="B45" s="68">
        <v>12</v>
      </c>
      <c r="C45" s="69">
        <v>10.23</v>
      </c>
      <c r="D45" s="69">
        <v>9.11</v>
      </c>
      <c r="E45" s="69">
        <v>16.16</v>
      </c>
      <c r="F45" s="69">
        <v>10.73</v>
      </c>
      <c r="G45" s="69">
        <v>10.39</v>
      </c>
      <c r="H45" s="69">
        <v>11.32</v>
      </c>
    </row>
    <row r="46" spans="2:9" ht="22.5" customHeight="1" x14ac:dyDescent="0.25">
      <c r="B46" s="68">
        <v>13</v>
      </c>
      <c r="C46" s="69">
        <v>10.95</v>
      </c>
      <c r="D46" s="69">
        <v>9.7799999999999994</v>
      </c>
      <c r="E46" s="69">
        <v>17.34</v>
      </c>
      <c r="F46" s="69">
        <v>11.6</v>
      </c>
      <c r="G46" s="69">
        <v>11.13</v>
      </c>
      <c r="H46" s="69">
        <v>12.14</v>
      </c>
    </row>
    <row r="47" spans="2:9" ht="22.5" customHeight="1" x14ac:dyDescent="0.25">
      <c r="B47" s="68">
        <v>14</v>
      </c>
      <c r="C47" s="69">
        <v>11.65</v>
      </c>
      <c r="D47" s="69">
        <v>10.45</v>
      </c>
      <c r="E47" s="69">
        <v>18.489999999999998</v>
      </c>
      <c r="F47" s="69">
        <v>12.46</v>
      </c>
      <c r="G47" s="69">
        <v>11.85</v>
      </c>
      <c r="H47" s="69">
        <v>12.93</v>
      </c>
    </row>
    <row r="48" spans="2:9" ht="22.5" customHeight="1" x14ac:dyDescent="0.25">
      <c r="B48" s="66">
        <v>15</v>
      </c>
      <c r="C48" s="67">
        <v>12.32</v>
      </c>
      <c r="D48" s="67">
        <v>11.1</v>
      </c>
      <c r="E48" s="67">
        <v>19.600000000000001</v>
      </c>
      <c r="F48" s="67">
        <v>13.3</v>
      </c>
      <c r="G48" s="67">
        <v>12.56</v>
      </c>
      <c r="H48" s="67">
        <v>13.71</v>
      </c>
    </row>
    <row r="49" spans="2:9" ht="22.5" customHeight="1" x14ac:dyDescent="0.25">
      <c r="B49" s="68">
        <v>16</v>
      </c>
      <c r="C49" s="69">
        <v>12.98</v>
      </c>
      <c r="D49" s="69">
        <v>11.73</v>
      </c>
      <c r="E49" s="69">
        <v>20.68</v>
      </c>
      <c r="F49" s="69">
        <v>14.14</v>
      </c>
      <c r="G49" s="69">
        <v>13.25</v>
      </c>
      <c r="H49" s="69">
        <v>14.47</v>
      </c>
    </row>
    <row r="50" spans="2:9" ht="22.5" customHeight="1" x14ac:dyDescent="0.25">
      <c r="B50" s="68">
        <v>17</v>
      </c>
      <c r="C50" s="69">
        <v>13.62</v>
      </c>
      <c r="D50" s="69">
        <v>12.35</v>
      </c>
      <c r="E50" s="69">
        <v>21.74</v>
      </c>
      <c r="F50" s="69">
        <v>14.96</v>
      </c>
      <c r="G50" s="69">
        <v>13.93</v>
      </c>
      <c r="H50" s="69">
        <v>15.21</v>
      </c>
    </row>
    <row r="51" spans="2:9" ht="22.5" customHeight="1" x14ac:dyDescent="0.25">
      <c r="B51" s="68">
        <v>18</v>
      </c>
      <c r="C51" s="69">
        <v>14.24</v>
      </c>
      <c r="D51" s="69">
        <v>12.96</v>
      </c>
      <c r="E51" s="69">
        <v>22.77</v>
      </c>
      <c r="F51" s="69">
        <v>15.77</v>
      </c>
      <c r="G51" s="69">
        <v>14.59</v>
      </c>
      <c r="H51" s="69">
        <v>15.94</v>
      </c>
    </row>
    <row r="52" spans="2:9" ht="22.5" customHeight="1" x14ac:dyDescent="0.25">
      <c r="B52" s="68">
        <v>19</v>
      </c>
      <c r="C52" s="69">
        <v>14.84</v>
      </c>
      <c r="D52" s="69">
        <v>13.56</v>
      </c>
      <c r="E52" s="69">
        <v>23.78</v>
      </c>
      <c r="F52" s="69">
        <v>16.57</v>
      </c>
      <c r="G52" s="69">
        <v>15.24</v>
      </c>
      <c r="H52" s="69">
        <v>16.649999999999999</v>
      </c>
    </row>
    <row r="53" spans="2:9" ht="22.5" customHeight="1" x14ac:dyDescent="0.25">
      <c r="B53" s="66">
        <v>20</v>
      </c>
      <c r="C53" s="67">
        <v>15.43</v>
      </c>
      <c r="D53" s="67">
        <v>14.16</v>
      </c>
      <c r="E53" s="67">
        <v>24.76</v>
      </c>
      <c r="F53" s="67">
        <v>17.36</v>
      </c>
      <c r="G53" s="67">
        <v>15.87</v>
      </c>
      <c r="H53" s="67">
        <v>17.34</v>
      </c>
    </row>
    <row r="54" spans="2:9" ht="22.5" customHeight="1" x14ac:dyDescent="0.25">
      <c r="B54" s="68">
        <v>21</v>
      </c>
      <c r="C54" s="69">
        <v>16</v>
      </c>
      <c r="D54" s="69">
        <v>14.74</v>
      </c>
      <c r="E54" s="69">
        <v>25.7</v>
      </c>
      <c r="F54" s="69">
        <v>18.149999999999999</v>
      </c>
      <c r="G54" s="69">
        <v>16.489999999999998</v>
      </c>
      <c r="H54" s="69">
        <v>18.02</v>
      </c>
    </row>
    <row r="55" spans="2:9" ht="22.5" customHeight="1" x14ac:dyDescent="0.25">
      <c r="B55" s="68">
        <v>22</v>
      </c>
      <c r="C55" s="69">
        <v>16.559999999999999</v>
      </c>
      <c r="D55" s="69">
        <v>15.3</v>
      </c>
      <c r="E55" s="69">
        <v>26.62</v>
      </c>
      <c r="F55" s="69">
        <v>18.940000000000001</v>
      </c>
      <c r="G55" s="69">
        <v>17.100000000000001</v>
      </c>
      <c r="H55" s="69">
        <v>18.690000000000001</v>
      </c>
    </row>
    <row r="56" spans="2:9" ht="22.5" customHeight="1" x14ac:dyDescent="0.25">
      <c r="B56" s="68">
        <v>23</v>
      </c>
      <c r="C56" s="69">
        <v>17.100000000000001</v>
      </c>
      <c r="D56" s="69">
        <v>15.85</v>
      </c>
      <c r="E56" s="69">
        <v>27.51</v>
      </c>
      <c r="F56" s="69">
        <v>19.739999999999998</v>
      </c>
      <c r="G56" s="69">
        <v>17.690000000000001</v>
      </c>
      <c r="H56" s="69">
        <v>19.350000000000001</v>
      </c>
    </row>
    <row r="57" spans="2:9" ht="22.5" customHeight="1" x14ac:dyDescent="0.25">
      <c r="B57" s="68">
        <v>24</v>
      </c>
      <c r="C57" s="69">
        <v>17.64</v>
      </c>
      <c r="D57" s="69">
        <v>16.38</v>
      </c>
      <c r="E57" s="69">
        <v>28.38</v>
      </c>
      <c r="F57" s="69">
        <v>20.54</v>
      </c>
      <c r="G57" s="69">
        <v>18.28</v>
      </c>
      <c r="H57" s="69">
        <v>19.989999999999998</v>
      </c>
    </row>
    <row r="58" spans="2:9" ht="22.5" customHeight="1" x14ac:dyDescent="0.25">
      <c r="B58" s="66">
        <v>25</v>
      </c>
      <c r="C58" s="67">
        <v>18.170000000000002</v>
      </c>
      <c r="D58" s="67">
        <v>16.91</v>
      </c>
      <c r="E58" s="67">
        <v>29.23</v>
      </c>
      <c r="F58" s="67">
        <v>21.33</v>
      </c>
      <c r="G58" s="67">
        <v>18.850000000000001</v>
      </c>
      <c r="H58" s="67">
        <v>20.61</v>
      </c>
    </row>
    <row r="59" spans="2:9" ht="3.75" customHeight="1" x14ac:dyDescent="0.25"/>
    <row r="60" spans="2:9" s="62" customFormat="1" ht="33.75" customHeight="1" x14ac:dyDescent="0.25">
      <c r="B60" s="465" t="s">
        <v>50</v>
      </c>
      <c r="C60" s="465"/>
      <c r="D60" s="465"/>
      <c r="E60" s="465"/>
      <c r="F60" s="465"/>
      <c r="G60" s="465"/>
      <c r="H60" s="465"/>
      <c r="I60" s="61"/>
    </row>
    <row r="61" spans="2:9" ht="22.5" customHeight="1" x14ac:dyDescent="0.25">
      <c r="B61" s="30"/>
      <c r="C61" s="30"/>
      <c r="D61" s="30"/>
      <c r="E61" s="30"/>
      <c r="F61" s="30"/>
      <c r="G61" s="30"/>
      <c r="H61" s="30"/>
      <c r="I61" s="30"/>
    </row>
    <row r="62" spans="2:9" ht="18.75" customHeight="1" x14ac:dyDescent="0.25">
      <c r="B62" s="461" t="s">
        <v>43</v>
      </c>
      <c r="C62" s="461"/>
    </row>
    <row r="63" spans="2:9" ht="3.75" customHeight="1" x14ac:dyDescent="0.25"/>
    <row r="64" spans="2:9" x14ac:dyDescent="0.25">
      <c r="C64" s="462" t="s">
        <v>34</v>
      </c>
      <c r="D64" s="463"/>
      <c r="E64" s="463"/>
      <c r="F64" s="463"/>
      <c r="G64" s="464"/>
      <c r="H64" s="63" t="s">
        <v>35</v>
      </c>
    </row>
    <row r="65" spans="2:8" x14ac:dyDescent="0.25">
      <c r="B65" s="64" t="s">
        <v>33</v>
      </c>
      <c r="C65" s="65" t="s">
        <v>36</v>
      </c>
      <c r="D65" s="65" t="s">
        <v>37</v>
      </c>
      <c r="E65" s="65" t="s">
        <v>38</v>
      </c>
      <c r="F65" s="65" t="s">
        <v>39</v>
      </c>
      <c r="G65" s="65" t="s">
        <v>40</v>
      </c>
      <c r="H65" s="65" t="s">
        <v>41</v>
      </c>
    </row>
    <row r="66" spans="2:8" ht="22.5" customHeight="1" x14ac:dyDescent="0.25">
      <c r="B66" s="66">
        <v>5</v>
      </c>
      <c r="C66" s="67">
        <v>4.59</v>
      </c>
      <c r="D66" s="67">
        <v>4.1100000000000003</v>
      </c>
      <c r="E66" s="67">
        <v>5.54</v>
      </c>
      <c r="F66" s="67">
        <v>5.07</v>
      </c>
      <c r="G66" s="67">
        <v>4.6500000000000004</v>
      </c>
      <c r="H66" s="67">
        <v>4.95</v>
      </c>
    </row>
    <row r="67" spans="2:8" ht="22.5" customHeight="1" x14ac:dyDescent="0.25">
      <c r="B67" s="68">
        <v>6</v>
      </c>
      <c r="C67" s="69">
        <v>5.43</v>
      </c>
      <c r="D67" s="69">
        <v>4.91</v>
      </c>
      <c r="E67" s="69">
        <v>6.63</v>
      </c>
      <c r="F67" s="69">
        <v>6.02</v>
      </c>
      <c r="G67" s="69">
        <v>5.51</v>
      </c>
      <c r="H67" s="69">
        <v>5.86</v>
      </c>
    </row>
    <row r="68" spans="2:8" ht="22.5" customHeight="1" x14ac:dyDescent="0.25">
      <c r="B68" s="68">
        <v>7</v>
      </c>
      <c r="C68" s="69">
        <v>6.24</v>
      </c>
      <c r="D68" s="69">
        <v>5.69</v>
      </c>
      <c r="E68" s="69">
        <v>7.7</v>
      </c>
      <c r="F68" s="69">
        <v>6.95</v>
      </c>
      <c r="G68" s="69">
        <v>6.35</v>
      </c>
      <c r="H68" s="69">
        <v>6.76</v>
      </c>
    </row>
    <row r="69" spans="2:8" ht="22.5" customHeight="1" x14ac:dyDescent="0.25">
      <c r="B69" s="68">
        <v>8</v>
      </c>
      <c r="C69" s="69">
        <v>7.04</v>
      </c>
      <c r="D69" s="69">
        <v>6.45</v>
      </c>
      <c r="E69" s="69">
        <v>8.75</v>
      </c>
      <c r="F69" s="69">
        <v>7.88</v>
      </c>
      <c r="G69" s="69">
        <v>7.15</v>
      </c>
      <c r="H69" s="69">
        <v>7.64</v>
      </c>
    </row>
    <row r="70" spans="2:8" ht="22.5" customHeight="1" x14ac:dyDescent="0.25">
      <c r="B70" s="68">
        <v>9</v>
      </c>
      <c r="C70" s="69">
        <v>7.81</v>
      </c>
      <c r="D70" s="69">
        <v>7.2</v>
      </c>
      <c r="E70" s="69">
        <v>9.77</v>
      </c>
      <c r="F70" s="69">
        <v>8.81</v>
      </c>
      <c r="G70" s="69">
        <v>7.94</v>
      </c>
      <c r="H70" s="69">
        <v>8.49</v>
      </c>
    </row>
    <row r="71" spans="2:8" ht="22.5" customHeight="1" x14ac:dyDescent="0.25">
      <c r="B71" s="66">
        <v>10</v>
      </c>
      <c r="C71" s="67">
        <v>8.57</v>
      </c>
      <c r="D71" s="67">
        <v>7.93</v>
      </c>
      <c r="E71" s="67">
        <v>10.78</v>
      </c>
      <c r="F71" s="67">
        <v>9.75</v>
      </c>
      <c r="G71" s="67">
        <v>8.6999999999999993</v>
      </c>
      <c r="H71" s="67">
        <v>9.33</v>
      </c>
    </row>
    <row r="72" spans="2:8" ht="22.5" customHeight="1" x14ac:dyDescent="0.25">
      <c r="B72" s="68">
        <v>11</v>
      </c>
      <c r="C72" s="69">
        <v>9.31</v>
      </c>
      <c r="D72" s="69">
        <v>8.65</v>
      </c>
      <c r="E72" s="69">
        <v>11.76</v>
      </c>
      <c r="F72" s="69">
        <v>10.7</v>
      </c>
      <c r="G72" s="69">
        <v>9.44</v>
      </c>
      <c r="H72" s="69">
        <v>10.15</v>
      </c>
    </row>
    <row r="73" spans="2:8" ht="22.5" customHeight="1" x14ac:dyDescent="0.25">
      <c r="B73" s="68">
        <v>12</v>
      </c>
      <c r="C73" s="69">
        <v>10.029999999999999</v>
      </c>
      <c r="D73" s="69">
        <v>9.36</v>
      </c>
      <c r="E73" s="69">
        <v>12.72</v>
      </c>
      <c r="F73" s="69">
        <v>11.64</v>
      </c>
      <c r="G73" s="69">
        <v>10.17</v>
      </c>
      <c r="H73" s="69">
        <v>10.95</v>
      </c>
    </row>
    <row r="74" spans="2:8" ht="22.5" customHeight="1" x14ac:dyDescent="0.25">
      <c r="B74" s="68">
        <v>13</v>
      </c>
      <c r="C74" s="69">
        <v>10.74</v>
      </c>
      <c r="D74" s="69">
        <v>10.050000000000001</v>
      </c>
      <c r="E74" s="69">
        <v>13.65</v>
      </c>
      <c r="F74" s="69">
        <v>12.58</v>
      </c>
      <c r="G74" s="69">
        <v>10.87</v>
      </c>
      <c r="H74" s="69">
        <v>11.73</v>
      </c>
    </row>
    <row r="75" spans="2:8" ht="22.5" customHeight="1" x14ac:dyDescent="0.25">
      <c r="B75" s="68">
        <v>14</v>
      </c>
      <c r="C75" s="69">
        <v>11.43</v>
      </c>
      <c r="D75" s="69">
        <v>10.73</v>
      </c>
      <c r="E75" s="69">
        <v>14.56</v>
      </c>
      <c r="F75" s="69">
        <v>13.52</v>
      </c>
      <c r="G75" s="69">
        <v>11.56</v>
      </c>
      <c r="H75" s="69">
        <v>12.49</v>
      </c>
    </row>
    <row r="76" spans="2:8" ht="22.5" customHeight="1" x14ac:dyDescent="0.25">
      <c r="B76" s="66">
        <v>15</v>
      </c>
      <c r="C76" s="67">
        <v>12.1</v>
      </c>
      <c r="D76" s="67">
        <v>11.4</v>
      </c>
      <c r="E76" s="67">
        <v>15.45</v>
      </c>
      <c r="F76" s="67">
        <v>14.44</v>
      </c>
      <c r="G76" s="67">
        <v>12.23</v>
      </c>
      <c r="H76" s="67">
        <v>13.23</v>
      </c>
    </row>
    <row r="77" spans="2:8" ht="22.5" customHeight="1" x14ac:dyDescent="0.25">
      <c r="B77" s="68">
        <v>16</v>
      </c>
      <c r="C77" s="69">
        <v>12.76</v>
      </c>
      <c r="D77" s="69">
        <v>12.05</v>
      </c>
      <c r="E77" s="69">
        <v>16.309999999999999</v>
      </c>
      <c r="F77" s="69">
        <v>15.35</v>
      </c>
      <c r="G77" s="69">
        <v>12.88</v>
      </c>
      <c r="H77" s="69">
        <v>13.96</v>
      </c>
    </row>
    <row r="78" spans="2:8" ht="22.5" customHeight="1" x14ac:dyDescent="0.25">
      <c r="B78" s="68">
        <v>17</v>
      </c>
      <c r="C78" s="69">
        <v>13.4</v>
      </c>
      <c r="D78" s="69">
        <v>12.69</v>
      </c>
      <c r="E78" s="69">
        <v>17.14</v>
      </c>
      <c r="F78" s="69">
        <v>16.260000000000002</v>
      </c>
      <c r="G78" s="69">
        <v>13.52</v>
      </c>
      <c r="H78" s="69">
        <v>14.67</v>
      </c>
    </row>
    <row r="79" spans="2:8" ht="22.5" customHeight="1" x14ac:dyDescent="0.25">
      <c r="B79" s="68">
        <v>18</v>
      </c>
      <c r="C79" s="69">
        <v>14.02</v>
      </c>
      <c r="D79" s="69">
        <v>13.31</v>
      </c>
      <c r="E79" s="69">
        <v>17.96</v>
      </c>
      <c r="F79" s="69">
        <v>17.149999999999999</v>
      </c>
      <c r="G79" s="69">
        <v>14.15</v>
      </c>
      <c r="H79" s="69">
        <v>15.36</v>
      </c>
    </row>
    <row r="80" spans="2:8" ht="22.5" customHeight="1" x14ac:dyDescent="0.25">
      <c r="B80" s="68">
        <v>19</v>
      </c>
      <c r="C80" s="69">
        <v>14.63</v>
      </c>
      <c r="D80" s="69">
        <v>13.94</v>
      </c>
      <c r="E80" s="69">
        <v>18.760000000000002</v>
      </c>
      <c r="F80" s="69">
        <v>18.03</v>
      </c>
      <c r="G80" s="69">
        <v>14.76</v>
      </c>
      <c r="H80" s="69">
        <v>16.04</v>
      </c>
    </row>
    <row r="81" spans="2:9" ht="22.5" customHeight="1" x14ac:dyDescent="0.25">
      <c r="B81" s="66">
        <v>20</v>
      </c>
      <c r="C81" s="67">
        <v>15.23</v>
      </c>
      <c r="D81" s="67">
        <v>14.55</v>
      </c>
      <c r="E81" s="67">
        <v>19.54</v>
      </c>
      <c r="F81" s="67">
        <v>18.899999999999999</v>
      </c>
      <c r="G81" s="67">
        <v>15.35</v>
      </c>
      <c r="H81" s="67">
        <v>16.7</v>
      </c>
    </row>
    <row r="82" spans="2:9" ht="22.5" customHeight="1" x14ac:dyDescent="0.25">
      <c r="B82" s="68">
        <v>21</v>
      </c>
      <c r="C82" s="69">
        <v>15.81</v>
      </c>
      <c r="D82" s="69">
        <v>15.15</v>
      </c>
      <c r="E82" s="69">
        <v>20.28</v>
      </c>
      <c r="F82" s="69">
        <v>19.77</v>
      </c>
      <c r="G82" s="69">
        <v>15.93</v>
      </c>
      <c r="H82" s="69">
        <v>17.34</v>
      </c>
    </row>
    <row r="83" spans="2:9" ht="22.5" customHeight="1" x14ac:dyDescent="0.25">
      <c r="B83" s="68">
        <v>22</v>
      </c>
      <c r="C83" s="69">
        <v>16.39</v>
      </c>
      <c r="D83" s="69">
        <v>15.72</v>
      </c>
      <c r="E83" s="69">
        <v>21</v>
      </c>
      <c r="F83" s="69">
        <v>20.64</v>
      </c>
      <c r="G83" s="69">
        <v>16.5</v>
      </c>
      <c r="H83" s="69">
        <v>17.98</v>
      </c>
    </row>
    <row r="84" spans="2:9" ht="22.5" customHeight="1" x14ac:dyDescent="0.25">
      <c r="B84" s="68">
        <v>23</v>
      </c>
      <c r="C84" s="69">
        <v>16.96</v>
      </c>
      <c r="D84" s="69">
        <v>16.28</v>
      </c>
      <c r="E84" s="69">
        <v>21.71</v>
      </c>
      <c r="F84" s="69">
        <v>21.52</v>
      </c>
      <c r="G84" s="69">
        <v>17.059999999999999</v>
      </c>
      <c r="H84" s="69">
        <v>18.59</v>
      </c>
    </row>
    <row r="85" spans="2:9" ht="22.5" customHeight="1" x14ac:dyDescent="0.25">
      <c r="B85" s="68">
        <v>24</v>
      </c>
      <c r="C85" s="69">
        <v>17.52</v>
      </c>
      <c r="D85" s="69">
        <v>16.829999999999998</v>
      </c>
      <c r="E85" s="69">
        <v>22.4</v>
      </c>
      <c r="F85" s="69">
        <v>22.41</v>
      </c>
      <c r="G85" s="69">
        <v>17.600000000000001</v>
      </c>
      <c r="H85" s="69">
        <v>19.2</v>
      </c>
    </row>
    <row r="86" spans="2:9" ht="22.5" customHeight="1" x14ac:dyDescent="0.25">
      <c r="B86" s="66">
        <v>25</v>
      </c>
      <c r="C86" s="67">
        <v>18.07</v>
      </c>
      <c r="D86" s="67">
        <v>17.38</v>
      </c>
      <c r="E86" s="67">
        <v>23.08</v>
      </c>
      <c r="F86" s="67">
        <v>23.28</v>
      </c>
      <c r="G86" s="67">
        <v>18.14</v>
      </c>
      <c r="H86" s="67">
        <v>19.79</v>
      </c>
    </row>
    <row r="87" spans="2:9" ht="3.75" customHeight="1" x14ac:dyDescent="0.25"/>
    <row r="88" spans="2:9" s="62" customFormat="1" ht="45" customHeight="1" x14ac:dyDescent="0.25">
      <c r="B88" s="465" t="s">
        <v>49</v>
      </c>
      <c r="C88" s="465"/>
      <c r="D88" s="465"/>
      <c r="E88" s="465"/>
      <c r="F88" s="465"/>
      <c r="G88" s="465"/>
      <c r="H88" s="465"/>
      <c r="I88" s="61"/>
    </row>
    <row r="89" spans="2:9" ht="22.5" customHeight="1" x14ac:dyDescent="0.25">
      <c r="B89" s="30"/>
      <c r="C89" s="30"/>
      <c r="D89" s="30"/>
      <c r="E89" s="30"/>
      <c r="F89" s="30"/>
      <c r="G89" s="30"/>
      <c r="H89" s="30"/>
      <c r="I89" s="30"/>
    </row>
    <row r="90" spans="2:9" ht="18.75" customHeight="1" x14ac:dyDescent="0.25">
      <c r="B90" s="461" t="s">
        <v>44</v>
      </c>
      <c r="C90" s="461"/>
    </row>
    <row r="91" spans="2:9" ht="3.75" customHeight="1" x14ac:dyDescent="0.25"/>
    <row r="92" spans="2:9" x14ac:dyDescent="0.25">
      <c r="C92" s="462" t="s">
        <v>34</v>
      </c>
      <c r="D92" s="463"/>
      <c r="E92" s="463"/>
      <c r="F92" s="463"/>
      <c r="G92" s="464"/>
      <c r="H92" s="63" t="s">
        <v>35</v>
      </c>
    </row>
    <row r="93" spans="2:9" x14ac:dyDescent="0.25">
      <c r="B93" s="64" t="s">
        <v>33</v>
      </c>
      <c r="C93" s="65" t="s">
        <v>36</v>
      </c>
      <c r="D93" s="65" t="s">
        <v>37</v>
      </c>
      <c r="E93" s="65" t="s">
        <v>38</v>
      </c>
      <c r="F93" s="65" t="s">
        <v>39</v>
      </c>
      <c r="G93" s="65" t="s">
        <v>40</v>
      </c>
      <c r="H93" s="65" t="s">
        <v>41</v>
      </c>
    </row>
    <row r="94" spans="2:9" ht="22.5" customHeight="1" x14ac:dyDescent="0.25">
      <c r="B94" s="66">
        <v>5</v>
      </c>
      <c r="C94" s="67">
        <v>4.4800000000000004</v>
      </c>
      <c r="D94" s="67">
        <v>4.16</v>
      </c>
      <c r="E94" s="67">
        <v>4.7699999999999996</v>
      </c>
      <c r="F94" s="67">
        <v>4.74</v>
      </c>
      <c r="G94" s="67">
        <v>4.59</v>
      </c>
      <c r="H94" s="67">
        <v>4.76</v>
      </c>
    </row>
    <row r="95" spans="2:9" ht="22.5" customHeight="1" x14ac:dyDescent="0.25">
      <c r="B95" s="68">
        <v>6</v>
      </c>
      <c r="C95" s="69">
        <v>5.29</v>
      </c>
      <c r="D95" s="69">
        <v>4.97</v>
      </c>
      <c r="E95" s="69">
        <v>5.71</v>
      </c>
      <c r="F95" s="69">
        <v>5.66</v>
      </c>
      <c r="G95" s="69">
        <v>5.43</v>
      </c>
      <c r="H95" s="69">
        <v>5.64</v>
      </c>
    </row>
    <row r="96" spans="2:9" ht="22.5" customHeight="1" x14ac:dyDescent="0.25">
      <c r="B96" s="68">
        <v>7</v>
      </c>
      <c r="C96" s="69">
        <v>6.08</v>
      </c>
      <c r="D96" s="69">
        <v>5.76</v>
      </c>
      <c r="E96" s="69">
        <v>6.63</v>
      </c>
      <c r="F96" s="69">
        <v>6.56</v>
      </c>
      <c r="G96" s="69">
        <v>6.26</v>
      </c>
      <c r="H96" s="69">
        <v>6.5</v>
      </c>
    </row>
    <row r="97" spans="2:8" ht="22.5" customHeight="1" x14ac:dyDescent="0.25">
      <c r="B97" s="68">
        <v>8</v>
      </c>
      <c r="C97" s="69">
        <v>6.85</v>
      </c>
      <c r="D97" s="69">
        <v>6.54</v>
      </c>
      <c r="E97" s="69">
        <v>7.53</v>
      </c>
      <c r="F97" s="69">
        <v>7.46</v>
      </c>
      <c r="G97" s="69">
        <v>7.08</v>
      </c>
      <c r="H97" s="69">
        <v>7.34</v>
      </c>
    </row>
    <row r="98" spans="2:8" ht="22.5" customHeight="1" x14ac:dyDescent="0.25">
      <c r="B98" s="68">
        <v>9</v>
      </c>
      <c r="C98" s="69">
        <v>7.6</v>
      </c>
      <c r="D98" s="69">
        <v>7.3</v>
      </c>
      <c r="E98" s="69">
        <v>8.42</v>
      </c>
      <c r="F98" s="69">
        <v>8.3699999999999992</v>
      </c>
      <c r="G98" s="69">
        <v>7.88</v>
      </c>
      <c r="H98" s="69">
        <v>8.16</v>
      </c>
    </row>
    <row r="99" spans="2:8" ht="22.5" customHeight="1" x14ac:dyDescent="0.25">
      <c r="B99" s="66">
        <v>10</v>
      </c>
      <c r="C99" s="67">
        <v>8.34</v>
      </c>
      <c r="D99" s="67">
        <v>8.0500000000000007</v>
      </c>
      <c r="E99" s="67">
        <v>9.2799999999999994</v>
      </c>
      <c r="F99" s="67">
        <v>9.3000000000000007</v>
      </c>
      <c r="G99" s="67">
        <v>8.67</v>
      </c>
      <c r="H99" s="67">
        <v>8.9700000000000006</v>
      </c>
    </row>
    <row r="100" spans="2:8" ht="22.5" customHeight="1" x14ac:dyDescent="0.25">
      <c r="B100" s="68">
        <v>11</v>
      </c>
      <c r="C100" s="69">
        <v>9.06</v>
      </c>
      <c r="D100" s="69">
        <v>8.7899999999999991</v>
      </c>
      <c r="E100" s="69">
        <v>10.130000000000001</v>
      </c>
      <c r="F100" s="69">
        <v>10.24</v>
      </c>
      <c r="G100" s="69">
        <v>9.44</v>
      </c>
      <c r="H100" s="69">
        <v>9.76</v>
      </c>
    </row>
    <row r="101" spans="2:8" ht="22.5" customHeight="1" x14ac:dyDescent="0.25">
      <c r="B101" s="68">
        <v>12</v>
      </c>
      <c r="C101" s="69">
        <v>9.7799999999999994</v>
      </c>
      <c r="D101" s="69">
        <v>9.51</v>
      </c>
      <c r="E101" s="69">
        <v>10.96</v>
      </c>
      <c r="F101" s="69">
        <v>11.18</v>
      </c>
      <c r="G101" s="69">
        <v>10.210000000000001</v>
      </c>
      <c r="H101" s="69">
        <v>10.53</v>
      </c>
    </row>
    <row r="102" spans="2:8" ht="22.5" customHeight="1" x14ac:dyDescent="0.25">
      <c r="B102" s="68">
        <v>13</v>
      </c>
      <c r="C102" s="69">
        <v>10.46</v>
      </c>
      <c r="D102" s="69">
        <v>10.210000000000001</v>
      </c>
      <c r="E102" s="69">
        <v>11.78</v>
      </c>
      <c r="F102" s="69">
        <v>12.1</v>
      </c>
      <c r="G102" s="69">
        <v>10.96</v>
      </c>
      <c r="H102" s="69">
        <v>11.28</v>
      </c>
    </row>
    <row r="103" spans="2:8" ht="22.5" customHeight="1" x14ac:dyDescent="0.25">
      <c r="B103" s="68">
        <v>14</v>
      </c>
      <c r="C103" s="69">
        <v>11.13</v>
      </c>
      <c r="D103" s="69">
        <v>10.91</v>
      </c>
      <c r="E103" s="69">
        <v>12.56</v>
      </c>
      <c r="F103" s="69">
        <v>13.02</v>
      </c>
      <c r="G103" s="69">
        <v>11.7</v>
      </c>
      <c r="H103" s="69">
        <v>12.01</v>
      </c>
    </row>
    <row r="104" spans="2:8" ht="22.5" customHeight="1" x14ac:dyDescent="0.25">
      <c r="B104" s="66">
        <v>15</v>
      </c>
      <c r="C104" s="67">
        <v>11.78</v>
      </c>
      <c r="D104" s="67">
        <v>11.58</v>
      </c>
      <c r="E104" s="67">
        <v>13.33</v>
      </c>
      <c r="F104" s="67">
        <v>13.92</v>
      </c>
      <c r="G104" s="67">
        <v>12.42</v>
      </c>
      <c r="H104" s="67">
        <v>12.73</v>
      </c>
    </row>
    <row r="105" spans="2:8" ht="22.5" customHeight="1" x14ac:dyDescent="0.25">
      <c r="B105" s="68">
        <v>16</v>
      </c>
      <c r="C105" s="69">
        <v>12.41</v>
      </c>
      <c r="D105" s="69">
        <v>12.24</v>
      </c>
      <c r="E105" s="69">
        <v>14.07</v>
      </c>
      <c r="F105" s="69">
        <v>14.81</v>
      </c>
      <c r="G105" s="69">
        <v>13.14</v>
      </c>
      <c r="H105" s="69">
        <v>13.42</v>
      </c>
    </row>
    <row r="106" spans="2:8" ht="22.5" customHeight="1" x14ac:dyDescent="0.25">
      <c r="B106" s="68">
        <v>17</v>
      </c>
      <c r="C106" s="69">
        <v>13.02</v>
      </c>
      <c r="D106" s="69">
        <v>12.89</v>
      </c>
      <c r="E106" s="69">
        <v>14.8</v>
      </c>
      <c r="F106" s="69">
        <v>15.68</v>
      </c>
      <c r="G106" s="69">
        <v>13.84</v>
      </c>
      <c r="H106" s="69">
        <v>14.11</v>
      </c>
    </row>
    <row r="107" spans="2:8" ht="22.5" customHeight="1" x14ac:dyDescent="0.25">
      <c r="B107" s="68">
        <v>18</v>
      </c>
      <c r="C107" s="69">
        <v>13.62</v>
      </c>
      <c r="D107" s="69">
        <v>13.52</v>
      </c>
      <c r="E107" s="69">
        <v>15.51</v>
      </c>
      <c r="F107" s="69">
        <v>16.54</v>
      </c>
      <c r="G107" s="69">
        <v>14.52</v>
      </c>
      <c r="H107" s="69">
        <v>14.77</v>
      </c>
    </row>
    <row r="108" spans="2:8" ht="22.5" customHeight="1" x14ac:dyDescent="0.25">
      <c r="B108" s="68">
        <v>19</v>
      </c>
      <c r="C108" s="69">
        <v>14.21</v>
      </c>
      <c r="D108" s="69">
        <v>14.15</v>
      </c>
      <c r="E108" s="69">
        <v>16.21</v>
      </c>
      <c r="F108" s="69">
        <v>17.39</v>
      </c>
      <c r="G108" s="69">
        <v>15.19</v>
      </c>
      <c r="H108" s="69">
        <v>15.43</v>
      </c>
    </row>
    <row r="109" spans="2:8" ht="22.5" customHeight="1" x14ac:dyDescent="0.25">
      <c r="B109" s="66">
        <v>20</v>
      </c>
      <c r="C109" s="67">
        <v>14.79</v>
      </c>
      <c r="D109" s="67">
        <v>14.76</v>
      </c>
      <c r="E109" s="67">
        <v>16.88</v>
      </c>
      <c r="F109" s="67">
        <v>18.239999999999998</v>
      </c>
      <c r="G109" s="67">
        <v>15.85</v>
      </c>
      <c r="H109" s="67">
        <v>16.059999999999999</v>
      </c>
    </row>
    <row r="110" spans="2:8" ht="22.5" customHeight="1" x14ac:dyDescent="0.25">
      <c r="B110" s="68">
        <v>21</v>
      </c>
      <c r="C110" s="69">
        <v>15.35</v>
      </c>
      <c r="D110" s="69">
        <v>15.36</v>
      </c>
      <c r="E110" s="69">
        <v>17.53</v>
      </c>
      <c r="F110" s="69">
        <v>19.07</v>
      </c>
      <c r="G110" s="69">
        <v>16.489999999999998</v>
      </c>
      <c r="H110" s="69">
        <v>16.690000000000001</v>
      </c>
    </row>
    <row r="111" spans="2:8" ht="22.5" customHeight="1" x14ac:dyDescent="0.25">
      <c r="B111" s="68">
        <v>22</v>
      </c>
      <c r="C111" s="69">
        <v>15.91</v>
      </c>
      <c r="D111" s="69">
        <v>15.94</v>
      </c>
      <c r="E111" s="69">
        <v>18.16</v>
      </c>
      <c r="F111" s="69">
        <v>19.899999999999999</v>
      </c>
      <c r="G111" s="69">
        <v>17.12</v>
      </c>
      <c r="H111" s="69">
        <v>17.3</v>
      </c>
    </row>
    <row r="112" spans="2:8" ht="22.5" customHeight="1" x14ac:dyDescent="0.25">
      <c r="B112" s="68">
        <v>23</v>
      </c>
      <c r="C112" s="69">
        <v>16.45</v>
      </c>
      <c r="D112" s="69">
        <v>16.5</v>
      </c>
      <c r="E112" s="69">
        <v>18.77</v>
      </c>
      <c r="F112" s="69">
        <v>20.74</v>
      </c>
      <c r="G112" s="69">
        <v>17.73</v>
      </c>
      <c r="H112" s="69">
        <v>17.89</v>
      </c>
    </row>
    <row r="113" spans="2:9" ht="22.5" customHeight="1" x14ac:dyDescent="0.25">
      <c r="B113" s="68">
        <v>24</v>
      </c>
      <c r="C113" s="69">
        <v>16.989999999999998</v>
      </c>
      <c r="D113" s="69">
        <v>17.059999999999999</v>
      </c>
      <c r="E113" s="69">
        <v>19.37</v>
      </c>
      <c r="F113" s="69">
        <v>21.59</v>
      </c>
      <c r="G113" s="69">
        <v>18.34</v>
      </c>
      <c r="H113" s="69">
        <v>18.48</v>
      </c>
    </row>
    <row r="114" spans="2:9" ht="22.5" customHeight="1" x14ac:dyDescent="0.25">
      <c r="B114" s="66">
        <v>25</v>
      </c>
      <c r="C114" s="67">
        <v>17.510000000000002</v>
      </c>
      <c r="D114" s="67">
        <v>17.600000000000001</v>
      </c>
      <c r="E114" s="67">
        <v>19.96</v>
      </c>
      <c r="F114" s="67">
        <v>22.43</v>
      </c>
      <c r="G114" s="67">
        <v>18.93</v>
      </c>
      <c r="H114" s="67">
        <v>19.05</v>
      </c>
    </row>
    <row r="115" spans="2:9" ht="3.75" customHeight="1" x14ac:dyDescent="0.25"/>
    <row r="116" spans="2:9" s="62" customFormat="1" ht="33.75" customHeight="1" x14ac:dyDescent="0.25">
      <c r="B116" s="465" t="s">
        <v>48</v>
      </c>
      <c r="C116" s="465"/>
      <c r="D116" s="465"/>
      <c r="E116" s="465"/>
      <c r="F116" s="465"/>
      <c r="G116" s="465"/>
      <c r="H116" s="465"/>
      <c r="I116" s="61"/>
    </row>
    <row r="117" spans="2:9" ht="22.5" customHeight="1" x14ac:dyDescent="0.25">
      <c r="B117" s="30"/>
      <c r="C117" s="30"/>
      <c r="D117" s="30"/>
      <c r="E117" s="30"/>
      <c r="F117" s="30"/>
      <c r="G117" s="30"/>
      <c r="H117" s="30"/>
      <c r="I117" s="30"/>
    </row>
    <row r="118" spans="2:9" ht="18.75" customHeight="1" x14ac:dyDescent="0.25">
      <c r="B118" s="461" t="s">
        <v>45</v>
      </c>
      <c r="C118" s="461"/>
    </row>
    <row r="119" spans="2:9" ht="3.75" customHeight="1" x14ac:dyDescent="0.25"/>
    <row r="120" spans="2:9" x14ac:dyDescent="0.25">
      <c r="C120" s="462" t="s">
        <v>34</v>
      </c>
      <c r="D120" s="463"/>
      <c r="E120" s="463"/>
      <c r="F120" s="463"/>
      <c r="G120" s="464"/>
      <c r="H120" s="63" t="s">
        <v>35</v>
      </c>
    </row>
    <row r="121" spans="2:9" x14ac:dyDescent="0.25">
      <c r="B121" s="64" t="s">
        <v>33</v>
      </c>
      <c r="C121" s="65" t="s">
        <v>36</v>
      </c>
      <c r="D121" s="65" t="s">
        <v>37</v>
      </c>
      <c r="E121" s="65" t="s">
        <v>38</v>
      </c>
      <c r="F121" s="65" t="s">
        <v>39</v>
      </c>
      <c r="G121" s="65" t="s">
        <v>40</v>
      </c>
      <c r="H121" s="65" t="s">
        <v>41</v>
      </c>
    </row>
    <row r="122" spans="2:9" ht="22.5" customHeight="1" x14ac:dyDescent="0.25">
      <c r="B122" s="66">
        <v>5</v>
      </c>
      <c r="C122" s="67">
        <v>4.5599999999999996</v>
      </c>
      <c r="D122" s="67">
        <v>4.09</v>
      </c>
      <c r="E122" s="67">
        <v>5.45</v>
      </c>
      <c r="F122" s="67">
        <v>4.8499999999999996</v>
      </c>
      <c r="G122" s="67">
        <v>4.67</v>
      </c>
      <c r="H122" s="67">
        <v>4.79</v>
      </c>
    </row>
    <row r="123" spans="2:9" ht="22.5" customHeight="1" x14ac:dyDescent="0.25">
      <c r="B123" s="68">
        <v>6</v>
      </c>
      <c r="C123" s="69">
        <v>5.4</v>
      </c>
      <c r="D123" s="69">
        <v>4.8899999999999997</v>
      </c>
      <c r="E123" s="69">
        <v>6.53</v>
      </c>
      <c r="F123" s="69">
        <v>5.76</v>
      </c>
      <c r="G123" s="69">
        <v>5.54</v>
      </c>
      <c r="H123" s="69">
        <v>5.68</v>
      </c>
    </row>
    <row r="124" spans="2:9" ht="22.5" customHeight="1" x14ac:dyDescent="0.25">
      <c r="B124" s="68">
        <v>7</v>
      </c>
      <c r="C124" s="69">
        <v>6.21</v>
      </c>
      <c r="D124" s="69">
        <v>5.66</v>
      </c>
      <c r="E124" s="69">
        <v>7.58</v>
      </c>
      <c r="F124" s="69">
        <v>6.66</v>
      </c>
      <c r="G124" s="69">
        <v>6.38</v>
      </c>
      <c r="H124" s="69">
        <v>6.54</v>
      </c>
    </row>
    <row r="125" spans="2:9" ht="22.5" customHeight="1" x14ac:dyDescent="0.25">
      <c r="B125" s="68">
        <v>8</v>
      </c>
      <c r="C125" s="69">
        <v>6.99</v>
      </c>
      <c r="D125" s="69">
        <v>6.43</v>
      </c>
      <c r="E125" s="69">
        <v>8.6199999999999992</v>
      </c>
      <c r="F125" s="69">
        <v>7.55</v>
      </c>
      <c r="G125" s="69">
        <v>7.2</v>
      </c>
      <c r="H125" s="69">
        <v>7.39</v>
      </c>
    </row>
    <row r="126" spans="2:9" ht="22.5" customHeight="1" x14ac:dyDescent="0.25">
      <c r="B126" s="68">
        <v>9</v>
      </c>
      <c r="C126" s="69">
        <v>7.77</v>
      </c>
      <c r="D126" s="69">
        <v>7.17</v>
      </c>
      <c r="E126" s="69">
        <v>9.6300000000000008</v>
      </c>
      <c r="F126" s="69">
        <v>8.4499999999999993</v>
      </c>
      <c r="G126" s="69">
        <v>8.01</v>
      </c>
      <c r="H126" s="69">
        <v>8.2200000000000006</v>
      </c>
    </row>
    <row r="127" spans="2:9" ht="22.5" customHeight="1" x14ac:dyDescent="0.25">
      <c r="B127" s="66">
        <v>10</v>
      </c>
      <c r="C127" s="67">
        <v>8.52</v>
      </c>
      <c r="D127" s="67">
        <v>7.9</v>
      </c>
      <c r="E127" s="67">
        <v>10.62</v>
      </c>
      <c r="F127" s="67">
        <v>9.36</v>
      </c>
      <c r="G127" s="67">
        <v>8.7799999999999994</v>
      </c>
      <c r="H127" s="67">
        <v>9.0299999999999994</v>
      </c>
    </row>
    <row r="128" spans="2:9" ht="22.5" customHeight="1" x14ac:dyDescent="0.25">
      <c r="B128" s="68">
        <v>11</v>
      </c>
      <c r="C128" s="69">
        <v>9.26</v>
      </c>
      <c r="D128" s="69">
        <v>8.6199999999999992</v>
      </c>
      <c r="E128" s="69">
        <v>11.59</v>
      </c>
      <c r="F128" s="69">
        <v>10.28</v>
      </c>
      <c r="G128" s="69">
        <v>9.5500000000000007</v>
      </c>
      <c r="H128" s="69">
        <v>9.83</v>
      </c>
    </row>
    <row r="129" spans="2:9" ht="22.5" customHeight="1" x14ac:dyDescent="0.25">
      <c r="B129" s="68">
        <v>12</v>
      </c>
      <c r="C129" s="69">
        <v>9.99</v>
      </c>
      <c r="D129" s="69">
        <v>9.32</v>
      </c>
      <c r="E129" s="69">
        <v>12.53</v>
      </c>
      <c r="F129" s="69">
        <v>11.2</v>
      </c>
      <c r="G129" s="69">
        <v>10.29</v>
      </c>
      <c r="H129" s="69">
        <v>10.61</v>
      </c>
    </row>
    <row r="130" spans="2:9" ht="22.5" customHeight="1" x14ac:dyDescent="0.25">
      <c r="B130" s="68">
        <v>13</v>
      </c>
      <c r="C130" s="69">
        <v>10.69</v>
      </c>
      <c r="D130" s="69">
        <v>10.02</v>
      </c>
      <c r="E130" s="69">
        <v>13.46</v>
      </c>
      <c r="F130" s="69">
        <v>12.1</v>
      </c>
      <c r="G130" s="69">
        <v>11.02</v>
      </c>
      <c r="H130" s="69">
        <v>11.37</v>
      </c>
    </row>
    <row r="131" spans="2:9" ht="22.5" customHeight="1" x14ac:dyDescent="0.25">
      <c r="B131" s="68">
        <v>14</v>
      </c>
      <c r="C131" s="69">
        <v>11.38</v>
      </c>
      <c r="D131" s="69">
        <v>10.7</v>
      </c>
      <c r="E131" s="69">
        <v>14.36</v>
      </c>
      <c r="F131" s="69">
        <v>13</v>
      </c>
      <c r="G131" s="69">
        <v>11.73</v>
      </c>
      <c r="H131" s="69">
        <v>12.11</v>
      </c>
    </row>
    <row r="132" spans="2:9" ht="22.5" customHeight="1" x14ac:dyDescent="0.25">
      <c r="B132" s="66">
        <v>15</v>
      </c>
      <c r="C132" s="67">
        <v>12.04</v>
      </c>
      <c r="D132" s="67">
        <v>11.36</v>
      </c>
      <c r="E132" s="67">
        <v>15.23</v>
      </c>
      <c r="F132" s="67">
        <v>13.89</v>
      </c>
      <c r="G132" s="67">
        <v>12.42</v>
      </c>
      <c r="H132" s="67">
        <v>12.83</v>
      </c>
    </row>
    <row r="133" spans="2:9" ht="22.5" customHeight="1" x14ac:dyDescent="0.25">
      <c r="B133" s="68">
        <v>16</v>
      </c>
      <c r="C133" s="69">
        <v>12.69</v>
      </c>
      <c r="D133" s="69">
        <v>12.01</v>
      </c>
      <c r="E133" s="69">
        <v>16.09</v>
      </c>
      <c r="F133" s="69">
        <v>14.77</v>
      </c>
      <c r="G133" s="69">
        <v>13.1</v>
      </c>
      <c r="H133" s="69">
        <v>13.54</v>
      </c>
    </row>
    <row r="134" spans="2:9" ht="22.5" customHeight="1" x14ac:dyDescent="0.25">
      <c r="B134" s="68">
        <v>17</v>
      </c>
      <c r="C134" s="69">
        <v>13.32</v>
      </c>
      <c r="D134" s="69">
        <v>12.64</v>
      </c>
      <c r="E134" s="69">
        <v>16.920000000000002</v>
      </c>
      <c r="F134" s="69">
        <v>15.63</v>
      </c>
      <c r="G134" s="69">
        <v>13.76</v>
      </c>
      <c r="H134" s="69">
        <v>14.23</v>
      </c>
    </row>
    <row r="135" spans="2:9" ht="22.5" customHeight="1" x14ac:dyDescent="0.25">
      <c r="B135" s="68">
        <v>18</v>
      </c>
      <c r="C135" s="69">
        <v>13.93</v>
      </c>
      <c r="D135" s="69">
        <v>13.27</v>
      </c>
      <c r="E135" s="69">
        <v>17.73</v>
      </c>
      <c r="F135" s="69">
        <v>16.48</v>
      </c>
      <c r="G135" s="69">
        <v>14.41</v>
      </c>
      <c r="H135" s="69">
        <v>14.91</v>
      </c>
    </row>
    <row r="136" spans="2:9" ht="22.5" customHeight="1" x14ac:dyDescent="0.25">
      <c r="B136" s="68">
        <v>19</v>
      </c>
      <c r="C136" s="69">
        <v>14.53</v>
      </c>
      <c r="D136" s="69">
        <v>13.89</v>
      </c>
      <c r="E136" s="69">
        <v>18.53</v>
      </c>
      <c r="F136" s="69">
        <v>17.32</v>
      </c>
      <c r="G136" s="69">
        <v>15.05</v>
      </c>
      <c r="H136" s="69">
        <v>15.57</v>
      </c>
    </row>
    <row r="137" spans="2:9" ht="22.5" customHeight="1" x14ac:dyDescent="0.25">
      <c r="B137" s="66">
        <v>20</v>
      </c>
      <c r="C137" s="67">
        <v>15.12</v>
      </c>
      <c r="D137" s="67">
        <v>14.5</v>
      </c>
      <c r="E137" s="67">
        <v>19.3</v>
      </c>
      <c r="F137" s="67">
        <v>18.16</v>
      </c>
      <c r="G137" s="67">
        <v>15.67</v>
      </c>
      <c r="H137" s="67">
        <v>16.21</v>
      </c>
    </row>
    <row r="138" spans="2:9" ht="22.5" customHeight="1" x14ac:dyDescent="0.25">
      <c r="B138" s="68">
        <v>21</v>
      </c>
      <c r="C138" s="69">
        <v>15.69</v>
      </c>
      <c r="D138" s="69">
        <v>15.09</v>
      </c>
      <c r="E138" s="69">
        <v>20.03</v>
      </c>
      <c r="F138" s="69">
        <v>18.98</v>
      </c>
      <c r="G138" s="69">
        <v>16.27</v>
      </c>
      <c r="H138" s="69">
        <v>16.850000000000001</v>
      </c>
    </row>
    <row r="139" spans="2:9" ht="22.5" customHeight="1" x14ac:dyDescent="0.25">
      <c r="B139" s="68">
        <v>22</v>
      </c>
      <c r="C139" s="69">
        <v>16.25</v>
      </c>
      <c r="D139" s="69">
        <v>15.66</v>
      </c>
      <c r="E139" s="69">
        <v>20.74</v>
      </c>
      <c r="F139" s="69">
        <v>19.809999999999999</v>
      </c>
      <c r="G139" s="69">
        <v>16.87</v>
      </c>
      <c r="H139" s="69">
        <v>17.47</v>
      </c>
    </row>
    <row r="140" spans="2:9" ht="22.5" customHeight="1" x14ac:dyDescent="0.25">
      <c r="B140" s="68">
        <v>23</v>
      </c>
      <c r="C140" s="69">
        <v>16.8</v>
      </c>
      <c r="D140" s="69">
        <v>16.22</v>
      </c>
      <c r="E140" s="69">
        <v>21.45</v>
      </c>
      <c r="F140" s="69">
        <v>20.65</v>
      </c>
      <c r="G140" s="69">
        <v>17.45</v>
      </c>
      <c r="H140" s="69">
        <v>18.07</v>
      </c>
    </row>
    <row r="141" spans="2:9" ht="22.5" customHeight="1" x14ac:dyDescent="0.25">
      <c r="B141" s="68">
        <v>24</v>
      </c>
      <c r="C141" s="69">
        <v>17.350000000000001</v>
      </c>
      <c r="D141" s="69">
        <v>16.77</v>
      </c>
      <c r="E141" s="69">
        <v>22.13</v>
      </c>
      <c r="F141" s="69">
        <v>21.49</v>
      </c>
      <c r="G141" s="69">
        <v>18.02</v>
      </c>
      <c r="H141" s="69">
        <v>18.670000000000002</v>
      </c>
    </row>
    <row r="142" spans="2:9" ht="22.5" customHeight="1" x14ac:dyDescent="0.25">
      <c r="B142" s="66">
        <v>25</v>
      </c>
      <c r="C142" s="67">
        <v>17.89</v>
      </c>
      <c r="D142" s="67">
        <v>17.309999999999999</v>
      </c>
      <c r="E142" s="67">
        <v>22.81</v>
      </c>
      <c r="F142" s="67">
        <v>22.32</v>
      </c>
      <c r="G142" s="67">
        <v>18.579999999999998</v>
      </c>
      <c r="H142" s="67">
        <v>19.25</v>
      </c>
    </row>
    <row r="143" spans="2:9" s="70" customFormat="1" ht="3.75" customHeight="1" x14ac:dyDescent="0.25"/>
    <row r="144" spans="2:9" s="62" customFormat="1" ht="22.5" customHeight="1" x14ac:dyDescent="0.25">
      <c r="B144" s="465" t="s">
        <v>47</v>
      </c>
      <c r="C144" s="465"/>
      <c r="D144" s="465"/>
      <c r="E144" s="465"/>
      <c r="F144" s="465"/>
      <c r="G144" s="465"/>
      <c r="H144" s="465"/>
      <c r="I144" s="61"/>
    </row>
    <row r="145" ht="15" customHeight="1" x14ac:dyDescent="0.25"/>
  </sheetData>
  <sheetProtection password="CD05" sheet="1" objects="1" scenarios="1" selectLockedCells="1" selectUnlockedCells="1"/>
  <mergeCells count="17">
    <mergeCell ref="C120:G120"/>
    <mergeCell ref="B144:H144"/>
    <mergeCell ref="B34:C34"/>
    <mergeCell ref="C36:G36"/>
    <mergeCell ref="B60:H60"/>
    <mergeCell ref="B62:C62"/>
    <mergeCell ref="C64:G64"/>
    <mergeCell ref="B88:H88"/>
    <mergeCell ref="B2:H2"/>
    <mergeCell ref="B90:C90"/>
    <mergeCell ref="C92:G92"/>
    <mergeCell ref="B116:H116"/>
    <mergeCell ref="B118:C118"/>
    <mergeCell ref="C8:G8"/>
    <mergeCell ref="B4:H4"/>
    <mergeCell ref="B32:H32"/>
    <mergeCell ref="B6:C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P55"/>
  <sheetViews>
    <sheetView showGridLines="0" workbookViewId="0">
      <selection activeCell="G24" sqref="G24"/>
    </sheetView>
  </sheetViews>
  <sheetFormatPr defaultColWidth="9.140625" defaultRowHeight="15" customHeight="1" x14ac:dyDescent="0.25"/>
  <cols>
    <col min="1" max="1" width="2.85546875" style="16" customWidth="1"/>
    <col min="2" max="2" width="9.140625" style="36" customWidth="1"/>
    <col min="3" max="16" width="9.140625" style="16" customWidth="1"/>
    <col min="17" max="17" width="2.85546875" style="16" customWidth="1"/>
    <col min="18" max="16384" width="9.140625" style="16"/>
  </cols>
  <sheetData>
    <row r="2" spans="2:16" ht="15" customHeight="1" x14ac:dyDescent="0.25">
      <c r="B2" s="470" t="s">
        <v>189</v>
      </c>
      <c r="C2" s="470"/>
      <c r="D2" s="470"/>
      <c r="E2" s="470"/>
      <c r="F2" s="470"/>
      <c r="H2" s="470" t="s">
        <v>192</v>
      </c>
      <c r="I2" s="470"/>
      <c r="J2" s="470"/>
      <c r="K2" s="470"/>
      <c r="L2" s="470"/>
      <c r="M2" s="470"/>
      <c r="N2" s="470"/>
      <c r="O2" s="470"/>
      <c r="P2" s="470"/>
    </row>
    <row r="3" spans="2:16" ht="15" customHeight="1" x14ac:dyDescent="0.25">
      <c r="B3" s="469" t="s">
        <v>187</v>
      </c>
      <c r="C3" s="469"/>
      <c r="D3" s="469"/>
      <c r="E3" s="469" t="s">
        <v>188</v>
      </c>
      <c r="F3" s="469"/>
    </row>
    <row r="4" spans="2:16" s="38" customFormat="1" ht="31.5" customHeight="1" x14ac:dyDescent="0.25">
      <c r="B4" s="41" t="s">
        <v>158</v>
      </c>
      <c r="C4" s="471" t="s">
        <v>159</v>
      </c>
      <c r="D4" s="472"/>
      <c r="E4" s="471" t="s">
        <v>160</v>
      </c>
      <c r="F4" s="472"/>
      <c r="H4" s="471" t="s">
        <v>164</v>
      </c>
      <c r="I4" s="472"/>
      <c r="J4" s="471" t="s">
        <v>165</v>
      </c>
      <c r="K4" s="472"/>
      <c r="L4" s="471" t="s">
        <v>167</v>
      </c>
      <c r="M4" s="472"/>
      <c r="N4" s="43" t="s">
        <v>166</v>
      </c>
      <c r="O4" s="471" t="s">
        <v>163</v>
      </c>
      <c r="P4" s="472"/>
    </row>
    <row r="5" spans="2:16" ht="15" customHeight="1" x14ac:dyDescent="0.25">
      <c r="B5" s="17">
        <v>5</v>
      </c>
      <c r="C5" s="467">
        <f>((1+'LCCA Version 1.1'!$AO$290)^B5-1)/(('LCCA Version 1.1'!$AO$290)*(1+'LCCA Version 1.1'!$AO$290)^B5)</f>
        <v>4.5797071871945301</v>
      </c>
      <c r="D5" s="468"/>
      <c r="E5" s="467">
        <v>4.8600000000000003</v>
      </c>
      <c r="F5" s="468"/>
      <c r="H5" s="481">
        <f>'LCCA Version 1.1'!$AN$133</f>
        <v>2265500</v>
      </c>
      <c r="I5" s="482"/>
      <c r="J5" s="485">
        <f>H5-('LCCA Version 1.1'!$AI$249+'LCCA Version 1.1'!$AI$250+SUM('LCCA Version 1.1'!$AF$256:$AI$260)+D30)</f>
        <v>2009372.9</v>
      </c>
      <c r="K5" s="485"/>
      <c r="L5" s="474">
        <f>IF(J5&lt; 0,0,J5)</f>
        <v>2009372.9</v>
      </c>
      <c r="M5" s="474"/>
      <c r="N5" s="44">
        <f>IF(O5,1,0)</f>
        <v>0</v>
      </c>
      <c r="O5" s="473" t="b">
        <f>IF(L5=0,B30+(H5/('LCCA Version 1.1'!$AI$249+SUM('LCCA Version 1.1'!$AF$256:$AI$260)+'LCCA Version 1.1'!$AI$250+D30)))</f>
        <v>0</v>
      </c>
      <c r="P5" s="473"/>
    </row>
    <row r="6" spans="2:16" ht="15" customHeight="1" x14ac:dyDescent="0.25">
      <c r="B6" s="17">
        <v>6</v>
      </c>
      <c r="C6" s="467">
        <f>((1+'LCCA Version 1.1'!$AO$290)^B6-1)/(('LCCA Version 1.1'!$AO$290)*(1+'LCCA Version 1.1'!$AO$290)^B6)</f>
        <v>5.4171914438781865</v>
      </c>
      <c r="D6" s="468"/>
      <c r="E6" s="467">
        <v>5.8</v>
      </c>
      <c r="F6" s="468"/>
      <c r="H6" s="483"/>
      <c r="I6" s="484"/>
      <c r="J6" s="475">
        <f>L5-('LCCA Version 1.1'!$AI$249+'LCCA Version 1.1'!$AI$250+SUM('LCCA Version 1.1'!$AF$256:$AI$260)+D31)</f>
        <v>1753245.7999999998</v>
      </c>
      <c r="K6" s="476"/>
      <c r="L6" s="474">
        <f t="shared" ref="L6:L30" si="0">IF(J6&lt; 0,0,J6)</f>
        <v>1753245.7999999998</v>
      </c>
      <c r="M6" s="474"/>
      <c r="N6" s="44">
        <f>IF(O6,1+N5,0)</f>
        <v>0</v>
      </c>
      <c r="O6" s="473" t="b">
        <f>IF(L6=0,B31+(L5/('LCCA Version 1.1'!$AI$249+SUM('LCCA Version 1.1'!$AF$256:$AI$260)+'LCCA Version 1.1'!$AI$250+D31)))</f>
        <v>0</v>
      </c>
      <c r="P6" s="473"/>
    </row>
    <row r="7" spans="2:16" ht="15" customHeight="1" x14ac:dyDescent="0.25">
      <c r="B7" s="17">
        <v>7</v>
      </c>
      <c r="C7" s="467">
        <f>((1+'LCCA Version 1.1'!$AO$290)^B7-1)/(('LCCA Version 1.1'!$AO$290)*(1+'LCCA Version 1.1'!$AO$290)^B7)</f>
        <v>6.2302829552215409</v>
      </c>
      <c r="D7" s="468"/>
      <c r="E7" s="467">
        <v>6.73</v>
      </c>
      <c r="F7" s="468"/>
      <c r="H7" s="477"/>
      <c r="I7" s="478"/>
      <c r="J7" s="475">
        <f>L6-('LCCA Version 1.1'!$AI$249+'LCCA Version 1.1'!$AI$250+SUM('LCCA Version 1.1'!$AF$256:$AI$260)+D32)</f>
        <v>1497118.6999999997</v>
      </c>
      <c r="K7" s="476"/>
      <c r="L7" s="474">
        <f t="shared" si="0"/>
        <v>1497118.6999999997</v>
      </c>
      <c r="M7" s="474"/>
      <c r="N7" s="44">
        <f t="shared" ref="N7:N30" si="1">IF(O7,1+N6,0)</f>
        <v>0</v>
      </c>
      <c r="O7" s="473" t="b">
        <f>IF(L7=0,B32+(L6/('LCCA Version 1.1'!$AI$249+SUM('LCCA Version 1.1'!$AF$256:$AI$260)+'LCCA Version 1.1'!$AI$250+D32)))</f>
        <v>0</v>
      </c>
      <c r="P7" s="473"/>
    </row>
    <row r="8" spans="2:16" ht="15" customHeight="1" x14ac:dyDescent="0.25">
      <c r="B8" s="17">
        <v>8</v>
      </c>
      <c r="C8" s="467">
        <f>((1+'LCCA Version 1.1'!$AO$290)^B8-1)/(('LCCA Version 1.1'!$AO$290)*(1+'LCCA Version 1.1'!$AO$290)^B8)</f>
        <v>7.0196921895354745</v>
      </c>
      <c r="D8" s="468"/>
      <c r="E8" s="467">
        <v>7.66</v>
      </c>
      <c r="F8" s="468"/>
      <c r="H8" s="477"/>
      <c r="I8" s="478"/>
      <c r="J8" s="475">
        <f>L7-('LCCA Version 1.1'!$AI$249+'LCCA Version 1.1'!$AI$250+SUM('LCCA Version 1.1'!$AF$256:$AI$260)+D33)</f>
        <v>1240991.5999999996</v>
      </c>
      <c r="K8" s="476"/>
      <c r="L8" s="474">
        <f t="shared" si="0"/>
        <v>1240991.5999999996</v>
      </c>
      <c r="M8" s="474"/>
      <c r="N8" s="44">
        <f t="shared" si="1"/>
        <v>0</v>
      </c>
      <c r="O8" s="473" t="b">
        <f>IF(L8=0,B33+(L7/('LCCA Version 1.1'!$AI$249+SUM('LCCA Version 1.1'!$AF$256:$AI$260)+'LCCA Version 1.1'!$AI$250+D33)))</f>
        <v>0</v>
      </c>
      <c r="P8" s="473"/>
    </row>
    <row r="9" spans="2:16" ht="15" customHeight="1" x14ac:dyDescent="0.25">
      <c r="B9" s="17">
        <v>9</v>
      </c>
      <c r="C9" s="467">
        <f>((1+'LCCA Version 1.1'!$AO$290)^B9-1)/(('LCCA Version 1.1'!$AO$290)*(1+'LCCA Version 1.1'!$AO$290)^B9)</f>
        <v>7.7861089218791015</v>
      </c>
      <c r="D9" s="468"/>
      <c r="E9" s="467">
        <v>8.57</v>
      </c>
      <c r="F9" s="468"/>
      <c r="H9" s="477"/>
      <c r="I9" s="478"/>
      <c r="J9" s="475">
        <f>L8-('LCCA Version 1.1'!$AI$249+'LCCA Version 1.1'!$AI$250+SUM('LCCA Version 1.1'!$AF$256:$AI$260)+D34)</f>
        <v>946864.49999999965</v>
      </c>
      <c r="K9" s="476"/>
      <c r="L9" s="474">
        <f t="shared" si="0"/>
        <v>946864.49999999965</v>
      </c>
      <c r="M9" s="474"/>
      <c r="N9" s="44">
        <f t="shared" si="1"/>
        <v>0</v>
      </c>
      <c r="O9" s="473" t="b">
        <f>IF(L9=0,B34+(L8/('LCCA Version 1.1'!$AI$249+SUM('LCCA Version 1.1'!$AF$256:$AI$260)+'LCCA Version 1.1'!$AI$250+D34)))</f>
        <v>0</v>
      </c>
      <c r="P9" s="473"/>
    </row>
    <row r="10" spans="2:16" ht="15" customHeight="1" x14ac:dyDescent="0.25">
      <c r="B10" s="17">
        <v>10</v>
      </c>
      <c r="C10" s="467">
        <f>((1+'LCCA Version 1.1'!$AO$290)^B10-1)/(('LCCA Version 1.1'!$AO$290)*(1+'LCCA Version 1.1'!$AO$290)^B10)</f>
        <v>8.5302028367758282</v>
      </c>
      <c r="D10" s="468"/>
      <c r="E10" s="467">
        <v>9.48</v>
      </c>
      <c r="F10" s="468"/>
      <c r="H10" s="477"/>
      <c r="I10" s="478"/>
      <c r="J10" s="475">
        <f>L9-('LCCA Version 1.1'!$AI$249+'LCCA Version 1.1'!$AI$250+SUM('LCCA Version 1.1'!$AF$256:$AI$260)+D35)</f>
        <v>690737.39999999967</v>
      </c>
      <c r="K10" s="476"/>
      <c r="L10" s="474">
        <f t="shared" si="0"/>
        <v>690737.39999999967</v>
      </c>
      <c r="M10" s="474"/>
      <c r="N10" s="44">
        <f t="shared" si="1"/>
        <v>0</v>
      </c>
      <c r="O10" s="473" t="b">
        <f>IF(L10=0,B35+(L9/('LCCA Version 1.1'!$AI$249+SUM('LCCA Version 1.1'!$AF$256:$AI$260)+'LCCA Version 1.1'!$AI$250+D35)))</f>
        <v>0</v>
      </c>
      <c r="P10" s="473"/>
    </row>
    <row r="11" spans="2:16" ht="15" customHeight="1" x14ac:dyDescent="0.25">
      <c r="B11" s="17">
        <v>11</v>
      </c>
      <c r="C11" s="467">
        <f>((1+'LCCA Version 1.1'!$AO$290)^B11-1)/(('LCCA Version 1.1'!$AO$290)*(1+'LCCA Version 1.1'!$AO$290)^B11)</f>
        <v>9.2526241133745906</v>
      </c>
      <c r="D11" s="468"/>
      <c r="E11" s="467">
        <v>10.38</v>
      </c>
      <c r="F11" s="468"/>
      <c r="H11" s="477"/>
      <c r="I11" s="478"/>
      <c r="J11" s="475">
        <f>L10-('LCCA Version 1.1'!$AI$249+'LCCA Version 1.1'!$AI$250+SUM('LCCA Version 1.1'!$AF$256:$AI$260)+D36)</f>
        <v>434610.2999999997</v>
      </c>
      <c r="K11" s="476"/>
      <c r="L11" s="474">
        <f t="shared" si="0"/>
        <v>434610.2999999997</v>
      </c>
      <c r="M11" s="474"/>
      <c r="N11" s="44">
        <f t="shared" si="1"/>
        <v>0</v>
      </c>
      <c r="O11" s="473" t="b">
        <f>IF(L11=0,B36+(L10/('LCCA Version 1.1'!$AI$249+SUM('LCCA Version 1.1'!$AF$256:$AI$260)+'LCCA Version 1.1'!$AI$250+D36)))</f>
        <v>0</v>
      </c>
      <c r="P11" s="473"/>
    </row>
    <row r="12" spans="2:16" ht="15" customHeight="1" x14ac:dyDescent="0.25">
      <c r="B12" s="17">
        <v>12</v>
      </c>
      <c r="C12" s="467">
        <f>((1+'LCCA Version 1.1'!$AO$290)^B12-1)/(('LCCA Version 1.1'!$AO$290)*(1+'LCCA Version 1.1'!$AO$290)^B12)</f>
        <v>9.954003993567559</v>
      </c>
      <c r="D12" s="468"/>
      <c r="E12" s="467">
        <v>11.27</v>
      </c>
      <c r="F12" s="468"/>
      <c r="H12" s="477"/>
      <c r="I12" s="478"/>
      <c r="J12" s="475">
        <f>L11-('LCCA Version 1.1'!$AI$249+'LCCA Version 1.1'!$AI$250+SUM('LCCA Version 1.1'!$AF$256:$AI$260)+D37)</f>
        <v>178483.19999999969</v>
      </c>
      <c r="K12" s="476"/>
      <c r="L12" s="474">
        <f t="shared" si="0"/>
        <v>178483.19999999969</v>
      </c>
      <c r="M12" s="474"/>
      <c r="N12" s="44">
        <f t="shared" si="1"/>
        <v>0</v>
      </c>
      <c r="O12" s="473" t="b">
        <f>IF(L12=0,B37+(L11/('LCCA Version 1.1'!$AI$249+SUM('LCCA Version 1.1'!$AF$256:$AI$260)+'LCCA Version 1.1'!$AI$250+D37)))</f>
        <v>0</v>
      </c>
      <c r="P12" s="473"/>
    </row>
    <row r="13" spans="2:16" ht="15" customHeight="1" x14ac:dyDescent="0.25">
      <c r="B13" s="17">
        <v>13</v>
      </c>
      <c r="C13" s="467">
        <f>((1+'LCCA Version 1.1'!$AO$290)^B13-1)/(('LCCA Version 1.1'!$AO$290)*(1+'LCCA Version 1.1'!$AO$290)^B13)</f>
        <v>10.634955333560736</v>
      </c>
      <c r="D13" s="468"/>
      <c r="E13" s="467">
        <v>12.15</v>
      </c>
      <c r="F13" s="468"/>
      <c r="H13" s="477"/>
      <c r="I13" s="478"/>
      <c r="J13" s="475">
        <f>L12-('LCCA Version 1.1'!$AI$249+'LCCA Version 1.1'!$AI$250+SUM('LCCA Version 1.1'!$AF$256:$AI$260)+D38)</f>
        <v>-129643.90000000029</v>
      </c>
      <c r="K13" s="476"/>
      <c r="L13" s="474">
        <f t="shared" si="0"/>
        <v>0</v>
      </c>
      <c r="M13" s="474"/>
      <c r="N13" s="44">
        <f t="shared" si="1"/>
        <v>1</v>
      </c>
      <c r="O13" s="473">
        <f>IF(L13=0,B38+(L12/('LCCA Version 1.1'!$AI$249+SUM('LCCA Version 1.1'!$AF$256:$AI$260)+'LCCA Version 1.1'!$AI$250+D38)))</f>
        <v>8.5792518736586292</v>
      </c>
      <c r="P13" s="473"/>
    </row>
    <row r="14" spans="2:16" ht="15" customHeight="1" x14ac:dyDescent="0.25">
      <c r="B14" s="17">
        <v>14</v>
      </c>
      <c r="C14" s="467">
        <f>((1+'LCCA Version 1.1'!$AO$290)^B14-1)/(('LCCA Version 1.1'!$AO$290)*(1+'LCCA Version 1.1'!$AO$290)^B14)</f>
        <v>11.296073139379359</v>
      </c>
      <c r="D14" s="468"/>
      <c r="E14" s="467">
        <v>13.02</v>
      </c>
      <c r="F14" s="468"/>
      <c r="H14" s="477"/>
      <c r="I14" s="478"/>
      <c r="J14" s="475">
        <f>L13-('LCCA Version 1.1'!$AI$249+'LCCA Version 1.1'!$AI$250+SUM('LCCA Version 1.1'!$AF$256:$AI$260)+D39)</f>
        <v>-256127.1</v>
      </c>
      <c r="K14" s="476"/>
      <c r="L14" s="474">
        <f t="shared" si="0"/>
        <v>0</v>
      </c>
      <c r="M14" s="474"/>
      <c r="N14" s="44">
        <f t="shared" si="1"/>
        <v>2</v>
      </c>
      <c r="O14" s="473">
        <f>IF(L14=0,B39+(L13/('LCCA Version 1.1'!$AI$249+SUM('LCCA Version 1.1'!$AF$256:$AI$260)+'LCCA Version 1.1'!$AI$250+D39)))</f>
        <v>9</v>
      </c>
      <c r="P14" s="473"/>
    </row>
    <row r="15" spans="2:16" ht="15" customHeight="1" x14ac:dyDescent="0.25">
      <c r="B15" s="17">
        <v>15</v>
      </c>
      <c r="C15" s="467">
        <f>((1+'LCCA Version 1.1'!$AO$290)^B15-1)/(('LCCA Version 1.1'!$AO$290)*(1+'LCCA Version 1.1'!$AO$290)^B15)</f>
        <v>11.937935086776077</v>
      </c>
      <c r="D15" s="468"/>
      <c r="E15" s="467">
        <v>13.89</v>
      </c>
      <c r="F15" s="468"/>
      <c r="H15" s="477"/>
      <c r="I15" s="478"/>
      <c r="J15" s="475">
        <f>L14-('LCCA Version 1.1'!$AI$249+'LCCA Version 1.1'!$AI$250+SUM('LCCA Version 1.1'!$AF$256:$AI$260)+D40)</f>
        <v>-256127.1</v>
      </c>
      <c r="K15" s="476"/>
      <c r="L15" s="474">
        <f t="shared" si="0"/>
        <v>0</v>
      </c>
      <c r="M15" s="474"/>
      <c r="N15" s="44">
        <f t="shared" si="1"/>
        <v>3</v>
      </c>
      <c r="O15" s="473">
        <f>IF(L15=0,B40+(L14/('LCCA Version 1.1'!$AI$249+SUM('LCCA Version 1.1'!$AF$256:$AI$260)+'LCCA Version 1.1'!$AI$250+D40)))</f>
        <v>10</v>
      </c>
      <c r="P15" s="473"/>
    </row>
    <row r="16" spans="2:16" ht="15" customHeight="1" x14ac:dyDescent="0.25">
      <c r="B16" s="17">
        <v>16</v>
      </c>
      <c r="C16" s="467">
        <f>((1+'LCCA Version 1.1'!$AO$290)^B16-1)/(('LCCA Version 1.1'!$AO$290)*(1+'LCCA Version 1.1'!$AO$290)^B16)</f>
        <v>12.561102025996188</v>
      </c>
      <c r="D16" s="468"/>
      <c r="E16" s="467">
        <v>14.74</v>
      </c>
      <c r="F16" s="468"/>
      <c r="H16" s="477"/>
      <c r="I16" s="478"/>
      <c r="J16" s="475">
        <f>L15-('LCCA Version 1.1'!$AI$249+'LCCA Version 1.1'!$AI$250+SUM('LCCA Version 1.1'!$AF$256:$AI$260)+D41)</f>
        <v>-256127.1</v>
      </c>
      <c r="K16" s="476"/>
      <c r="L16" s="474">
        <f t="shared" si="0"/>
        <v>0</v>
      </c>
      <c r="M16" s="474"/>
      <c r="N16" s="44">
        <f t="shared" si="1"/>
        <v>4</v>
      </c>
      <c r="O16" s="473">
        <f>IF(L16=0,B41+(L15/('LCCA Version 1.1'!$AI$249+SUM('LCCA Version 1.1'!$AF$256:$AI$260)+'LCCA Version 1.1'!$AI$250+D41)))</f>
        <v>11</v>
      </c>
      <c r="P16" s="473"/>
    </row>
    <row r="17" spans="2:16" ht="15" customHeight="1" x14ac:dyDescent="0.25">
      <c r="B17" s="17">
        <v>17</v>
      </c>
      <c r="C17" s="467">
        <f>((1+'LCCA Version 1.1'!$AO$290)^B17-1)/(('LCCA Version 1.1'!$AO$290)*(1+'LCCA Version 1.1'!$AO$290)^B17)</f>
        <v>13.16611847184096</v>
      </c>
      <c r="D17" s="468"/>
      <c r="E17" s="467">
        <v>15.59</v>
      </c>
      <c r="F17" s="468"/>
      <c r="H17" s="477"/>
      <c r="I17" s="478"/>
      <c r="J17" s="475">
        <f>L16-('LCCA Version 1.1'!$AI$249+'LCCA Version 1.1'!$AI$250+SUM('LCCA Version 1.1'!$AF$256:$AI$260)+D42)</f>
        <v>-256127.1</v>
      </c>
      <c r="K17" s="476"/>
      <c r="L17" s="474">
        <f t="shared" si="0"/>
        <v>0</v>
      </c>
      <c r="M17" s="474"/>
      <c r="N17" s="44">
        <f t="shared" si="1"/>
        <v>5</v>
      </c>
      <c r="O17" s="473">
        <f>IF(L17=0,B42+(L16/('LCCA Version 1.1'!$AI$249+SUM('LCCA Version 1.1'!$AF$256:$AI$260)+'LCCA Version 1.1'!$AI$250+D42)))</f>
        <v>12</v>
      </c>
      <c r="P17" s="473"/>
    </row>
    <row r="18" spans="2:16" ht="15" customHeight="1" x14ac:dyDescent="0.25">
      <c r="B18" s="17">
        <v>18</v>
      </c>
      <c r="C18" s="467">
        <f>((1+'LCCA Version 1.1'!$AO$290)^B18-1)/(('LCCA Version 1.1'!$AO$290)*(1+'LCCA Version 1.1'!$AO$290)^B18)</f>
        <v>13.753513079457242</v>
      </c>
      <c r="D18" s="468"/>
      <c r="E18" s="467">
        <v>16.43</v>
      </c>
      <c r="F18" s="468"/>
      <c r="H18" s="477"/>
      <c r="I18" s="478"/>
      <c r="J18" s="475">
        <f>L17-('LCCA Version 1.1'!$AI$249+'LCCA Version 1.1'!$AI$250+SUM('LCCA Version 1.1'!$AF$256:$AI$260)+D43)</f>
        <v>-256127.1</v>
      </c>
      <c r="K18" s="476"/>
      <c r="L18" s="474">
        <f t="shared" si="0"/>
        <v>0</v>
      </c>
      <c r="M18" s="474"/>
      <c r="N18" s="44">
        <f t="shared" si="1"/>
        <v>6</v>
      </c>
      <c r="O18" s="473">
        <f>IF(L18=0,B43+(L17/('LCCA Version 1.1'!$AI$249+SUM('LCCA Version 1.1'!$AF$256:$AI$260)+'LCCA Version 1.1'!$AI$250+D43)))</f>
        <v>13</v>
      </c>
      <c r="P18" s="473"/>
    </row>
    <row r="19" spans="2:16" ht="15" customHeight="1" x14ac:dyDescent="0.25">
      <c r="B19" s="17">
        <v>19</v>
      </c>
      <c r="C19" s="467">
        <f>((1+'LCCA Version 1.1'!$AO$290)^B19-1)/(('LCCA Version 1.1'!$AO$290)*(1+'LCCA Version 1.1'!$AO$290)^B19)</f>
        <v>14.323799106269167</v>
      </c>
      <c r="D19" s="468"/>
      <c r="E19" s="467">
        <v>17.260000000000002</v>
      </c>
      <c r="F19" s="468"/>
      <c r="H19" s="477"/>
      <c r="I19" s="478"/>
      <c r="J19" s="475">
        <f>L18-('LCCA Version 1.1'!$AI$249+'LCCA Version 1.1'!$AI$250+SUM('LCCA Version 1.1'!$AF$256:$AI$260)+D44)</f>
        <v>-256127.1</v>
      </c>
      <c r="K19" s="476"/>
      <c r="L19" s="474">
        <f t="shared" si="0"/>
        <v>0</v>
      </c>
      <c r="M19" s="474"/>
      <c r="N19" s="44">
        <f t="shared" si="1"/>
        <v>7</v>
      </c>
      <c r="O19" s="473">
        <f>IF(L19=0,B44+(L18/('LCCA Version 1.1'!$AI$249+SUM('LCCA Version 1.1'!$AF$256:$AI$260)+'LCCA Version 1.1'!$AI$250+D44)))</f>
        <v>14</v>
      </c>
      <c r="P19" s="473"/>
    </row>
    <row r="20" spans="2:16" ht="15" customHeight="1" x14ac:dyDescent="0.25">
      <c r="B20" s="17">
        <v>20</v>
      </c>
      <c r="C20" s="467">
        <f>((1+'LCCA Version 1.1'!$AO$290)^B20-1)/(('LCCA Version 1.1'!$AO$290)*(1+'LCCA Version 1.1'!$AO$290)^B20)</f>
        <v>14.877474860455502</v>
      </c>
      <c r="D20" s="468"/>
      <c r="E20" s="467">
        <v>18.079999999999998</v>
      </c>
      <c r="F20" s="468"/>
      <c r="H20" s="477"/>
      <c r="I20" s="478"/>
      <c r="J20" s="475">
        <f>L19-('LCCA Version 1.1'!$AI$249+'LCCA Version 1.1'!$AI$250+SUM('LCCA Version 1.1'!$AF$256:$AI$260)+D45)</f>
        <v>-256127.1</v>
      </c>
      <c r="K20" s="476"/>
      <c r="L20" s="474">
        <f t="shared" si="0"/>
        <v>0</v>
      </c>
      <c r="M20" s="474"/>
      <c r="N20" s="44">
        <f t="shared" si="1"/>
        <v>8</v>
      </c>
      <c r="O20" s="473">
        <f>IF(L20=0,B45+(L19/('LCCA Version 1.1'!$AI$249+SUM('LCCA Version 1.1'!$AF$256:$AI$260)+'LCCA Version 1.1'!$AI$250+D45)))</f>
        <v>15</v>
      </c>
      <c r="P20" s="473"/>
    </row>
    <row r="21" spans="2:16" ht="15" customHeight="1" x14ac:dyDescent="0.25">
      <c r="B21" s="17">
        <v>21</v>
      </c>
      <c r="C21" s="467">
        <f>((1+'LCCA Version 1.1'!$AO$290)^B21-1)/(('LCCA Version 1.1'!$AO$290)*(1+'LCCA Version 1.1'!$AO$290)^B21)</f>
        <v>15.415024136364563</v>
      </c>
      <c r="D21" s="468"/>
      <c r="E21" s="467">
        <v>18.899999999999999</v>
      </c>
      <c r="F21" s="468"/>
      <c r="H21" s="477"/>
      <c r="I21" s="478"/>
      <c r="J21" s="475">
        <f>L20-('LCCA Version 1.1'!$AI$249+'LCCA Version 1.1'!$AI$250+SUM('LCCA Version 1.1'!$AF$256:$AI$260)+D46)</f>
        <v>-256127.1</v>
      </c>
      <c r="K21" s="476"/>
      <c r="L21" s="474">
        <f t="shared" si="0"/>
        <v>0</v>
      </c>
      <c r="M21" s="474"/>
      <c r="N21" s="44">
        <f t="shared" si="1"/>
        <v>9</v>
      </c>
      <c r="O21" s="473">
        <f>IF(L21=0,B46+(L20/('LCCA Version 1.1'!$AI$249+SUM('LCCA Version 1.1'!$AF$256:$AI$260)+'LCCA Version 1.1'!$AI$250+D46)))</f>
        <v>16</v>
      </c>
      <c r="P21" s="473"/>
    </row>
    <row r="22" spans="2:16" ht="15" customHeight="1" x14ac:dyDescent="0.25">
      <c r="B22" s="17">
        <v>22</v>
      </c>
      <c r="C22" s="467">
        <f>((1+'LCCA Version 1.1'!$AO$290)^B22-1)/(('LCCA Version 1.1'!$AO$290)*(1+'LCCA Version 1.1'!$AO$290)^B22)</f>
        <v>15.936916637247149</v>
      </c>
      <c r="D22" s="468"/>
      <c r="E22" s="467">
        <v>19.7</v>
      </c>
      <c r="F22" s="468"/>
      <c r="H22" s="477"/>
      <c r="I22" s="478"/>
      <c r="J22" s="475">
        <f>L21-('LCCA Version 1.1'!$AI$249+'LCCA Version 1.1'!$AI$250+SUM('LCCA Version 1.1'!$AF$256:$AI$260)+D47)</f>
        <v>-256127.1</v>
      </c>
      <c r="K22" s="476"/>
      <c r="L22" s="474">
        <f t="shared" si="0"/>
        <v>0</v>
      </c>
      <c r="M22" s="474"/>
      <c r="N22" s="44">
        <f t="shared" si="1"/>
        <v>10</v>
      </c>
      <c r="O22" s="473">
        <f>IF(L22=0,B47+(L21/('LCCA Version 1.1'!$AI$249+SUM('LCCA Version 1.1'!$AF$256:$AI$260)+'LCCA Version 1.1'!$AI$250+D47)))</f>
        <v>17</v>
      </c>
      <c r="P22" s="473"/>
    </row>
    <row r="23" spans="2:16" ht="15" customHeight="1" x14ac:dyDescent="0.25">
      <c r="B23" s="17">
        <v>23</v>
      </c>
      <c r="C23" s="467">
        <f>((1+'LCCA Version 1.1'!$AO$290)^B23-1)/(('LCCA Version 1.1'!$AO$290)*(1+'LCCA Version 1.1'!$AO$290)^B23)</f>
        <v>16.443608385676846</v>
      </c>
      <c r="D23" s="468"/>
      <c r="E23" s="467">
        <v>20.5</v>
      </c>
      <c r="F23" s="468"/>
      <c r="H23" s="477"/>
      <c r="I23" s="478"/>
      <c r="J23" s="475">
        <f>L22-('LCCA Version 1.1'!$AI$249+'LCCA Version 1.1'!$AI$250+SUM('LCCA Version 1.1'!$AF$256:$AI$260)+D48)</f>
        <v>-256127.1</v>
      </c>
      <c r="K23" s="476"/>
      <c r="L23" s="474">
        <f t="shared" si="0"/>
        <v>0</v>
      </c>
      <c r="M23" s="474"/>
      <c r="N23" s="44">
        <f t="shared" si="1"/>
        <v>11</v>
      </c>
      <c r="O23" s="473">
        <f>IF(L23=0,B48+(L22/('LCCA Version 1.1'!$AI$249+SUM('LCCA Version 1.1'!$AF$256:$AI$260)+'LCCA Version 1.1'!$AI$250+D48)))</f>
        <v>18</v>
      </c>
      <c r="P23" s="473"/>
    </row>
    <row r="24" spans="2:16" ht="15" customHeight="1" x14ac:dyDescent="0.25">
      <c r="B24" s="17">
        <v>24</v>
      </c>
      <c r="C24" s="467">
        <f>((1+'LCCA Version 1.1'!$AO$290)^B24-1)/(('LCCA Version 1.1'!$AO$290)*(1+'LCCA Version 1.1'!$AO$290)^B24)</f>
        <v>16.935542122016354</v>
      </c>
      <c r="D24" s="468"/>
      <c r="E24" s="467">
        <v>21.29</v>
      </c>
      <c r="F24" s="468"/>
      <c r="H24" s="477"/>
      <c r="I24" s="478"/>
      <c r="J24" s="475">
        <f>L23-('LCCA Version 1.1'!$AI$249+'LCCA Version 1.1'!$AI$250+SUM('LCCA Version 1.1'!$AF$256:$AI$260)+D49)</f>
        <v>-256127.1</v>
      </c>
      <c r="K24" s="476"/>
      <c r="L24" s="474">
        <f t="shared" si="0"/>
        <v>0</v>
      </c>
      <c r="M24" s="474"/>
      <c r="N24" s="44">
        <f t="shared" si="1"/>
        <v>12</v>
      </c>
      <c r="O24" s="473">
        <f>IF(L24=0,B49+(L23/('LCCA Version 1.1'!$AI$249+SUM('LCCA Version 1.1'!$AF$256:$AI$260)+'LCCA Version 1.1'!$AI$250+D49)))</f>
        <v>19</v>
      </c>
      <c r="P24" s="473"/>
    </row>
    <row r="25" spans="2:16" ht="15" customHeight="1" x14ac:dyDescent="0.25">
      <c r="B25" s="17">
        <v>25</v>
      </c>
      <c r="C25" s="467">
        <f>((1+'LCCA Version 1.1'!$AO$290)^B25-1)/(('LCCA Version 1.1'!$AO$290)*(1+'LCCA Version 1.1'!$AO$290)^B25)</f>
        <v>17.413147691278013</v>
      </c>
      <c r="D25" s="468"/>
      <c r="E25" s="467">
        <v>22.08</v>
      </c>
      <c r="F25" s="468"/>
      <c r="H25" s="477"/>
      <c r="I25" s="478"/>
      <c r="J25" s="475">
        <f>L24-('LCCA Version 1.1'!$AI$249+'LCCA Version 1.1'!$AI$250+SUM('LCCA Version 1.1'!$AF$256:$AI$260)+D50)</f>
        <v>-256127.1</v>
      </c>
      <c r="K25" s="476"/>
      <c r="L25" s="474">
        <f t="shared" si="0"/>
        <v>0</v>
      </c>
      <c r="M25" s="474"/>
      <c r="N25" s="44">
        <f t="shared" si="1"/>
        <v>13</v>
      </c>
      <c r="O25" s="473">
        <f>IF(L25=0,B50+(L24/('LCCA Version 1.1'!$AI$249+SUM('LCCA Version 1.1'!$AF$256:$AI$260)+'LCCA Version 1.1'!$AI$250+D50)))</f>
        <v>20</v>
      </c>
      <c r="P25" s="473"/>
    </row>
    <row r="26" spans="2:16" s="53" customFormat="1" ht="15" customHeight="1" x14ac:dyDescent="0.25">
      <c r="B26" s="51"/>
      <c r="C26" s="52"/>
      <c r="D26" s="52"/>
      <c r="E26" s="52"/>
      <c r="F26" s="52"/>
      <c r="H26" s="477"/>
      <c r="I26" s="478"/>
      <c r="J26" s="475">
        <f>L25-('LCCA Version 1.1'!$AI$249+'LCCA Version 1.1'!$AI$250+SUM('LCCA Version 1.1'!$AF$256:$AI$260)+D51)</f>
        <v>-256127.1</v>
      </c>
      <c r="K26" s="476"/>
      <c r="L26" s="474">
        <f t="shared" si="0"/>
        <v>0</v>
      </c>
      <c r="M26" s="474"/>
      <c r="N26" s="44">
        <f t="shared" si="1"/>
        <v>14</v>
      </c>
      <c r="O26" s="473">
        <f>IF(L26=0,B51+(L25/('LCCA Version 1.1'!$AI$249+SUM('LCCA Version 1.1'!$AF$256:$AI$260)+'LCCA Version 1.1'!$AI$250+D51)))</f>
        <v>21</v>
      </c>
      <c r="P26" s="473"/>
    </row>
    <row r="27" spans="2:16" ht="15" customHeight="1" x14ac:dyDescent="0.25">
      <c r="B27" s="470" t="s">
        <v>190</v>
      </c>
      <c r="C27" s="470"/>
      <c r="D27" s="470"/>
      <c r="E27" s="470"/>
      <c r="F27" s="54"/>
      <c r="H27" s="477"/>
      <c r="I27" s="478"/>
      <c r="J27" s="475">
        <f>L26-('LCCA Version 1.1'!$AI$249+'LCCA Version 1.1'!$AI$250+SUM('LCCA Version 1.1'!$AF$256:$AI$260)+D52)</f>
        <v>-256127.1</v>
      </c>
      <c r="K27" s="476"/>
      <c r="L27" s="474">
        <f t="shared" si="0"/>
        <v>0</v>
      </c>
      <c r="M27" s="474"/>
      <c r="N27" s="44">
        <f t="shared" si="1"/>
        <v>15</v>
      </c>
      <c r="O27" s="473">
        <f>IF(L27=0,B52+(L26/('LCCA Version 1.1'!$AI$249+SUM('LCCA Version 1.1'!$AF$256:$AI$260)+'LCCA Version 1.1'!$AI$250+D52)))</f>
        <v>22</v>
      </c>
      <c r="P27" s="473"/>
    </row>
    <row r="28" spans="2:16" ht="15" customHeight="1" x14ac:dyDescent="0.25">
      <c r="B28" s="469" t="s">
        <v>191</v>
      </c>
      <c r="C28" s="469"/>
      <c r="D28" s="469"/>
      <c r="E28" s="469"/>
      <c r="H28" s="477"/>
      <c r="I28" s="478"/>
      <c r="J28" s="475">
        <f>L27-('LCCA Version 1.1'!$AI$249+'LCCA Version 1.1'!$AI$250+SUM('LCCA Version 1.1'!$AF$256:$AI$260)+D53)</f>
        <v>-256127.1</v>
      </c>
      <c r="K28" s="476"/>
      <c r="L28" s="474">
        <f t="shared" si="0"/>
        <v>0</v>
      </c>
      <c r="M28" s="474"/>
      <c r="N28" s="44">
        <f t="shared" si="1"/>
        <v>16</v>
      </c>
      <c r="O28" s="473">
        <f>IF(L28=0,B53+(L27/('LCCA Version 1.1'!$AI$249+SUM('LCCA Version 1.1'!$AF$256:$AI$260)+'LCCA Version 1.1'!$AI$250+D53)))</f>
        <v>23</v>
      </c>
      <c r="P28" s="473"/>
    </row>
    <row r="29" spans="2:16" ht="15" customHeight="1" x14ac:dyDescent="0.25">
      <c r="B29" s="39" t="s">
        <v>33</v>
      </c>
      <c r="C29" s="42" t="s">
        <v>161</v>
      </c>
      <c r="D29" s="471" t="s">
        <v>162</v>
      </c>
      <c r="E29" s="472"/>
      <c r="H29" s="477"/>
      <c r="I29" s="478"/>
      <c r="J29" s="475">
        <f>L28-('LCCA Version 1.1'!$AI$249+'LCCA Version 1.1'!$AI$250+SUM('LCCA Version 1.1'!$AF$256:$AI$260)+D54)</f>
        <v>-256127.1</v>
      </c>
      <c r="K29" s="476"/>
      <c r="L29" s="474">
        <f t="shared" si="0"/>
        <v>0</v>
      </c>
      <c r="M29" s="474"/>
      <c r="N29" s="44">
        <f t="shared" si="1"/>
        <v>17</v>
      </c>
      <c r="O29" s="473">
        <f>IF(L29=0,B54+(L28/('LCCA Version 1.1'!$AI$249+SUM('LCCA Version 1.1'!$AF$256:$AI$260)+'LCCA Version 1.1'!$AI$250+D54)))</f>
        <v>24</v>
      </c>
      <c r="P29" s="473"/>
    </row>
    <row r="30" spans="2:16" ht="15" customHeight="1" x14ac:dyDescent="0.25">
      <c r="B30" s="17">
        <v>0</v>
      </c>
      <c r="C30" s="40">
        <f>(1+'LCCA Version 1.1'!$AO$290)^-(B30)</f>
        <v>1</v>
      </c>
      <c r="D30" s="486">
        <f>SUMIF('LCCA Version 1.1'!$AJ$262:$AL$271,'Discounts II'!B30,'LCCA Version 1.1'!$AF$262:$AI$271)</f>
        <v>0</v>
      </c>
      <c r="E30" s="487"/>
      <c r="H30" s="479"/>
      <c r="I30" s="480"/>
      <c r="J30" s="475">
        <f>L29-('LCCA Version 1.1'!$AI$249+'LCCA Version 1.1'!$AI$250+SUM('LCCA Version 1.1'!$AF$256:$AI$260)+D55)</f>
        <v>-256127.1</v>
      </c>
      <c r="K30" s="476"/>
      <c r="L30" s="474">
        <f t="shared" si="0"/>
        <v>0</v>
      </c>
      <c r="M30" s="474"/>
      <c r="N30" s="44">
        <f t="shared" si="1"/>
        <v>18</v>
      </c>
      <c r="O30" s="473">
        <f>IF(L30=0,B55+(L29/('LCCA Version 1.1'!$AI$249+SUM('LCCA Version 1.1'!$AF$256:$AI$260)+'LCCA Version 1.1'!$AI$250+D55)))</f>
        <v>25</v>
      </c>
      <c r="P30" s="473"/>
    </row>
    <row r="31" spans="2:16" ht="15" customHeight="1" x14ac:dyDescent="0.25">
      <c r="B31" s="17">
        <v>1</v>
      </c>
      <c r="C31" s="40">
        <f>(1+'LCCA Version 1.1'!$AO$290)^-(B31)</f>
        <v>0.970873786407767</v>
      </c>
      <c r="D31" s="486">
        <f>SUMIF('LCCA Version 1.1'!$AJ$262:$AL$271,'Discounts II'!B31,'LCCA Version 1.1'!$AF$262:$AI$271)</f>
        <v>0</v>
      </c>
      <c r="E31" s="487"/>
    </row>
    <row r="32" spans="2:16" ht="15" customHeight="1" x14ac:dyDescent="0.25">
      <c r="B32" s="17">
        <f>B31+1</f>
        <v>2</v>
      </c>
      <c r="C32" s="40">
        <f>(1+'LCCA Version 1.1'!$AO$290)^-(B32)</f>
        <v>0.94259590913375435</v>
      </c>
      <c r="D32" s="486">
        <f>SUMIF('LCCA Version 1.1'!$AJ$262:$AL$271,'Discounts II'!B32,'LCCA Version 1.1'!$AF$262:$AI$271)</f>
        <v>0</v>
      </c>
      <c r="E32" s="487"/>
    </row>
    <row r="33" spans="2:5" ht="15" customHeight="1" x14ac:dyDescent="0.25">
      <c r="B33" s="17">
        <f t="shared" ref="B33:B55" si="2">B32+1</f>
        <v>3</v>
      </c>
      <c r="C33" s="40">
        <f>(1+'LCCA Version 1.1'!$AO$290)^-(B33)</f>
        <v>0.91514165935315961</v>
      </c>
      <c r="D33" s="486">
        <f>SUMIF('LCCA Version 1.1'!$AJ$262:$AL$271,'Discounts II'!B33,'LCCA Version 1.1'!$AF$262:$AI$271)</f>
        <v>0</v>
      </c>
      <c r="E33" s="487"/>
    </row>
    <row r="34" spans="2:5" ht="15" customHeight="1" x14ac:dyDescent="0.25">
      <c r="B34" s="17">
        <f t="shared" si="2"/>
        <v>4</v>
      </c>
      <c r="C34" s="40">
        <f>(1+'LCCA Version 1.1'!$AO$290)^-(B34)</f>
        <v>0.888487047915689</v>
      </c>
      <c r="D34" s="486">
        <f>SUMIF('LCCA Version 1.1'!$AJ$262:$AL$271,'Discounts II'!B34,'LCCA Version 1.1'!$AF$262:$AI$271)</f>
        <v>38000</v>
      </c>
      <c r="E34" s="487"/>
    </row>
    <row r="35" spans="2:5" ht="15" customHeight="1" x14ac:dyDescent="0.25">
      <c r="B35" s="17">
        <f t="shared" si="2"/>
        <v>5</v>
      </c>
      <c r="C35" s="40">
        <f>(1+'LCCA Version 1.1'!$AO$290)^-(B35)</f>
        <v>0.86260878438416411</v>
      </c>
      <c r="D35" s="486">
        <f>SUMIF('LCCA Version 1.1'!$AJ$262:$AL$271,'Discounts II'!B35,'LCCA Version 1.1'!$AF$262:$AI$271)</f>
        <v>0</v>
      </c>
      <c r="E35" s="487"/>
    </row>
    <row r="36" spans="2:5" ht="15" customHeight="1" x14ac:dyDescent="0.25">
      <c r="B36" s="17">
        <f t="shared" si="2"/>
        <v>6</v>
      </c>
      <c r="C36" s="40">
        <f>(1+'LCCA Version 1.1'!$AO$290)^-(B36)</f>
        <v>0.83748425668365445</v>
      </c>
      <c r="D36" s="486">
        <f>SUMIF('LCCA Version 1.1'!$AJ$262:$AL$271,'Discounts II'!B36,'LCCA Version 1.1'!$AF$262:$AI$271)</f>
        <v>0</v>
      </c>
      <c r="E36" s="487"/>
    </row>
    <row r="37" spans="2:5" ht="15" customHeight="1" x14ac:dyDescent="0.25">
      <c r="B37" s="17">
        <f t="shared" si="2"/>
        <v>7</v>
      </c>
      <c r="C37" s="40">
        <f>(1+'LCCA Version 1.1'!$AO$290)^-(B37)</f>
        <v>0.81309151134335378</v>
      </c>
      <c r="D37" s="486">
        <f>SUMIF('LCCA Version 1.1'!$AJ$262:$AL$271,'Discounts II'!B37,'LCCA Version 1.1'!$AF$262:$AI$271)</f>
        <v>0</v>
      </c>
      <c r="E37" s="487"/>
    </row>
    <row r="38" spans="2:5" ht="15" customHeight="1" x14ac:dyDescent="0.25">
      <c r="B38" s="17">
        <f t="shared" si="2"/>
        <v>8</v>
      </c>
      <c r="C38" s="40">
        <f>(1+'LCCA Version 1.1'!$AO$290)^-(B38)</f>
        <v>0.78940923431393573</v>
      </c>
      <c r="D38" s="486">
        <f>SUMIF('LCCA Version 1.1'!$AJ$262:$AL$271,'Discounts II'!B38,'LCCA Version 1.1'!$AF$262:$AI$271)</f>
        <v>52000</v>
      </c>
      <c r="E38" s="487"/>
    </row>
    <row r="39" spans="2:5" ht="15" customHeight="1" x14ac:dyDescent="0.25">
      <c r="B39" s="17">
        <f t="shared" si="2"/>
        <v>9</v>
      </c>
      <c r="C39" s="40">
        <f>(1+'LCCA Version 1.1'!$AO$290)^-(B39)</f>
        <v>0.76641673234362695</v>
      </c>
      <c r="D39" s="486">
        <f>SUMIF('LCCA Version 1.1'!$AJ$262:$AL$271,'Discounts II'!B39,'LCCA Version 1.1'!$AF$262:$AI$271)</f>
        <v>0</v>
      </c>
      <c r="E39" s="487"/>
    </row>
    <row r="40" spans="2:5" ht="15" customHeight="1" x14ac:dyDescent="0.25">
      <c r="B40" s="17">
        <f t="shared" si="2"/>
        <v>10</v>
      </c>
      <c r="C40" s="40">
        <f>(1+'LCCA Version 1.1'!$AO$290)^-(B40)</f>
        <v>0.74409391489672516</v>
      </c>
      <c r="D40" s="486">
        <f>SUMIF('LCCA Version 1.1'!$AJ$262:$AL$271,'Discounts II'!B40,'LCCA Version 1.1'!$AF$262:$AI$271)</f>
        <v>0</v>
      </c>
      <c r="E40" s="487"/>
    </row>
    <row r="41" spans="2:5" ht="15" customHeight="1" x14ac:dyDescent="0.25">
      <c r="B41" s="17">
        <f t="shared" si="2"/>
        <v>11</v>
      </c>
      <c r="C41" s="40">
        <f>(1+'LCCA Version 1.1'!$AO$290)^-(B41)</f>
        <v>0.72242127659876232</v>
      </c>
      <c r="D41" s="486">
        <f>SUMIF('LCCA Version 1.1'!$AJ$262:$AL$271,'Discounts II'!B41,'LCCA Version 1.1'!$AF$262:$AI$271)</f>
        <v>0</v>
      </c>
      <c r="E41" s="487"/>
    </row>
    <row r="42" spans="2:5" ht="15" customHeight="1" x14ac:dyDescent="0.25">
      <c r="B42" s="17">
        <f t="shared" si="2"/>
        <v>12</v>
      </c>
      <c r="C42" s="40">
        <f>(1+'LCCA Version 1.1'!$AO$290)^-(B42)</f>
        <v>0.70137988019297326</v>
      </c>
      <c r="D42" s="486">
        <f>SUMIF('LCCA Version 1.1'!$AJ$262:$AL$271,'Discounts II'!B42,'LCCA Version 1.1'!$AF$262:$AI$271)</f>
        <v>0</v>
      </c>
      <c r="E42" s="487"/>
    </row>
    <row r="43" spans="2:5" ht="15" customHeight="1" x14ac:dyDescent="0.25">
      <c r="B43" s="17">
        <f t="shared" si="2"/>
        <v>13</v>
      </c>
      <c r="C43" s="40">
        <f>(1+'LCCA Version 1.1'!$AO$290)^-(B43)</f>
        <v>0.68095133999317792</v>
      </c>
      <c r="D43" s="486">
        <f>SUMIF('LCCA Version 1.1'!$AJ$262:$AL$271,'Discounts II'!B43,'LCCA Version 1.1'!$AF$262:$AI$271)</f>
        <v>0</v>
      </c>
      <c r="E43" s="487"/>
    </row>
    <row r="44" spans="2:5" ht="15" customHeight="1" x14ac:dyDescent="0.25">
      <c r="B44" s="17">
        <f t="shared" si="2"/>
        <v>14</v>
      </c>
      <c r="C44" s="40">
        <f>(1+'LCCA Version 1.1'!$AO$290)^-(B44)</f>
        <v>0.66111780581861923</v>
      </c>
      <c r="D44" s="486">
        <f>SUMIF('LCCA Version 1.1'!$AJ$262:$AL$271,'Discounts II'!B44,'LCCA Version 1.1'!$AF$262:$AI$271)</f>
        <v>0</v>
      </c>
      <c r="E44" s="487"/>
    </row>
    <row r="45" spans="2:5" ht="15" customHeight="1" x14ac:dyDescent="0.25">
      <c r="B45" s="17">
        <f t="shared" si="2"/>
        <v>15</v>
      </c>
      <c r="C45" s="40">
        <f>(1+'LCCA Version 1.1'!$AO$290)^-(B45)</f>
        <v>0.64186194739671765</v>
      </c>
      <c r="D45" s="486">
        <f>SUMIF('LCCA Version 1.1'!$AJ$262:$AL$271,'Discounts II'!B45,'LCCA Version 1.1'!$AF$262:$AI$271)</f>
        <v>0</v>
      </c>
      <c r="E45" s="487"/>
    </row>
    <row r="46" spans="2:5" ht="15" customHeight="1" x14ac:dyDescent="0.25">
      <c r="B46" s="17">
        <f t="shared" si="2"/>
        <v>16</v>
      </c>
      <c r="C46" s="40">
        <f>(1+'LCCA Version 1.1'!$AO$290)^-(B46)</f>
        <v>0.62316693922011435</v>
      </c>
      <c r="D46" s="486">
        <f>SUMIF('LCCA Version 1.1'!$AJ$262:$AL$271,'Discounts II'!B46,'LCCA Version 1.1'!$AF$262:$AI$271)</f>
        <v>0</v>
      </c>
      <c r="E46" s="487"/>
    </row>
    <row r="47" spans="2:5" ht="15" customHeight="1" x14ac:dyDescent="0.25">
      <c r="B47" s="17">
        <f t="shared" si="2"/>
        <v>17</v>
      </c>
      <c r="C47" s="40">
        <f>(1+'LCCA Version 1.1'!$AO$290)^-(B47)</f>
        <v>0.60501644584477121</v>
      </c>
      <c r="D47" s="486">
        <f>SUMIF('LCCA Version 1.1'!$AJ$262:$AL$271,'Discounts II'!B47,'LCCA Version 1.1'!$AF$262:$AI$271)</f>
        <v>0</v>
      </c>
      <c r="E47" s="487"/>
    </row>
    <row r="48" spans="2:5" ht="15" customHeight="1" x14ac:dyDescent="0.25">
      <c r="B48" s="17">
        <f t="shared" si="2"/>
        <v>18</v>
      </c>
      <c r="C48" s="40">
        <f>(1+'LCCA Version 1.1'!$AO$290)^-(B48)</f>
        <v>0.5873946076162827</v>
      </c>
      <c r="D48" s="486">
        <f>SUMIF('LCCA Version 1.1'!$AJ$262:$AL$271,'Discounts II'!B48,'LCCA Version 1.1'!$AF$262:$AI$271)</f>
        <v>0</v>
      </c>
      <c r="E48" s="487"/>
    </row>
    <row r="49" spans="2:5" ht="15" customHeight="1" x14ac:dyDescent="0.25">
      <c r="B49" s="17">
        <f t="shared" si="2"/>
        <v>19</v>
      </c>
      <c r="C49" s="40">
        <f>(1+'LCCA Version 1.1'!$AO$290)^-(B49)</f>
        <v>0.57028602681192497</v>
      </c>
      <c r="D49" s="486">
        <f>SUMIF('LCCA Version 1.1'!$AJ$262:$AL$271,'Discounts II'!B49,'LCCA Version 1.1'!$AF$262:$AI$271)</f>
        <v>0</v>
      </c>
      <c r="E49" s="487"/>
    </row>
    <row r="50" spans="2:5" ht="15" customHeight="1" x14ac:dyDescent="0.25">
      <c r="B50" s="17">
        <f t="shared" si="2"/>
        <v>20</v>
      </c>
      <c r="C50" s="40">
        <f>(1+'LCCA Version 1.1'!$AO$290)^-(B50)</f>
        <v>0.55367575418633497</v>
      </c>
      <c r="D50" s="486">
        <f>SUMIF('LCCA Version 1.1'!$AJ$262:$AL$271,'Discounts II'!B50,'LCCA Version 1.1'!$AF$262:$AI$271)</f>
        <v>0</v>
      </c>
      <c r="E50" s="487"/>
    </row>
    <row r="51" spans="2:5" ht="15" customHeight="1" x14ac:dyDescent="0.25">
      <c r="B51" s="17">
        <f t="shared" si="2"/>
        <v>21</v>
      </c>
      <c r="C51" s="40">
        <f>(1+'LCCA Version 1.1'!$AO$290)^-(B51)</f>
        <v>0.5375492759090631</v>
      </c>
      <c r="D51" s="486">
        <f>SUMIF('LCCA Version 1.1'!$AJ$262:$AL$271,'Discounts II'!B51,'LCCA Version 1.1'!$AF$262:$AI$271)</f>
        <v>0</v>
      </c>
      <c r="E51" s="487"/>
    </row>
    <row r="52" spans="2:5" ht="15" customHeight="1" x14ac:dyDescent="0.25">
      <c r="B52" s="17">
        <f t="shared" si="2"/>
        <v>22</v>
      </c>
      <c r="C52" s="40">
        <f>(1+'LCCA Version 1.1'!$AO$290)^-(B52)</f>
        <v>0.52189250088258554</v>
      </c>
      <c r="D52" s="486">
        <f>SUMIF('LCCA Version 1.1'!$AJ$262:$AL$271,'Discounts II'!B52,'LCCA Version 1.1'!$AF$262:$AI$271)</f>
        <v>0</v>
      </c>
      <c r="E52" s="487"/>
    </row>
    <row r="53" spans="2:5" ht="15" customHeight="1" x14ac:dyDescent="0.25">
      <c r="B53" s="17">
        <f t="shared" si="2"/>
        <v>23</v>
      </c>
      <c r="C53" s="40">
        <f>(1+'LCCA Version 1.1'!$AO$290)^-(B53)</f>
        <v>0.50669174842969467</v>
      </c>
      <c r="D53" s="486">
        <f>SUMIF('LCCA Version 1.1'!$AJ$262:$AL$271,'Discounts II'!B53,'LCCA Version 1.1'!$AF$262:$AI$271)</f>
        <v>0</v>
      </c>
      <c r="E53" s="487"/>
    </row>
    <row r="54" spans="2:5" ht="15" customHeight="1" x14ac:dyDescent="0.25">
      <c r="B54" s="17">
        <f t="shared" si="2"/>
        <v>24</v>
      </c>
      <c r="C54" s="40">
        <f>(1+'LCCA Version 1.1'!$AO$290)^-(B54)</f>
        <v>0.49193373633950943</v>
      </c>
      <c r="D54" s="486">
        <f>SUMIF('LCCA Version 1.1'!$AJ$262:$AL$271,'Discounts II'!B54,'LCCA Version 1.1'!$AF$262:$AI$271)</f>
        <v>0</v>
      </c>
      <c r="E54" s="487"/>
    </row>
    <row r="55" spans="2:5" ht="15" customHeight="1" x14ac:dyDescent="0.25">
      <c r="B55" s="17">
        <f t="shared" si="2"/>
        <v>25</v>
      </c>
      <c r="C55" s="40">
        <f>(1+'LCCA Version 1.1'!$AO$290)^-(B55)</f>
        <v>0.47760556926165965</v>
      </c>
      <c r="D55" s="486">
        <f>SUMIF('LCCA Version 1.1'!$AJ$262:$AL$271,'Discounts II'!B55,'LCCA Version 1.1'!$AF$262:$AI$271)</f>
        <v>0</v>
      </c>
      <c r="E55" s="487"/>
    </row>
  </sheetData>
  <sheetProtection password="CD05" sheet="1" objects="1" scenarios="1" selectLockedCells="1" selectUnlockedCells="1"/>
  <mergeCells count="184">
    <mergeCell ref="D29:E29"/>
    <mergeCell ref="D47:E47"/>
    <mergeCell ref="D36:E36"/>
    <mergeCell ref="D37:E37"/>
    <mergeCell ref="D38:E38"/>
    <mergeCell ref="D39:E39"/>
    <mergeCell ref="D40:E40"/>
    <mergeCell ref="D41:E41"/>
    <mergeCell ref="D30:E30"/>
    <mergeCell ref="D31:E31"/>
    <mergeCell ref="D32:E32"/>
    <mergeCell ref="D33:E33"/>
    <mergeCell ref="D34:E34"/>
    <mergeCell ref="D35:E35"/>
    <mergeCell ref="H4:I4"/>
    <mergeCell ref="J4:K4"/>
    <mergeCell ref="L4:M4"/>
    <mergeCell ref="O4:P4"/>
    <mergeCell ref="O5:P5"/>
    <mergeCell ref="D53:E53"/>
    <mergeCell ref="D54:E54"/>
    <mergeCell ref="D55:E55"/>
    <mergeCell ref="E10:F10"/>
    <mergeCell ref="E20:F20"/>
    <mergeCell ref="D48:E48"/>
    <mergeCell ref="D49:E49"/>
    <mergeCell ref="D50:E50"/>
    <mergeCell ref="D51:E51"/>
    <mergeCell ref="D52:E52"/>
    <mergeCell ref="H19:I19"/>
    <mergeCell ref="H20:I20"/>
    <mergeCell ref="H21:I21"/>
    <mergeCell ref="H22:I22"/>
    <mergeCell ref="D42:E42"/>
    <mergeCell ref="D43:E43"/>
    <mergeCell ref="D44:E44"/>
    <mergeCell ref="D45:E45"/>
    <mergeCell ref="D46:E46"/>
    <mergeCell ref="H28:I28"/>
    <mergeCell ref="H13:I13"/>
    <mergeCell ref="H14:I14"/>
    <mergeCell ref="H15:I15"/>
    <mergeCell ref="H16:I16"/>
    <mergeCell ref="H17:I17"/>
    <mergeCell ref="H18:I18"/>
    <mergeCell ref="H7:I7"/>
    <mergeCell ref="H8:I8"/>
    <mergeCell ref="H9:I9"/>
    <mergeCell ref="H10:I10"/>
    <mergeCell ref="H11:I11"/>
    <mergeCell ref="H12:I12"/>
    <mergeCell ref="H5:I6"/>
    <mergeCell ref="J5:K5"/>
    <mergeCell ref="J6:K6"/>
    <mergeCell ref="J7:K7"/>
    <mergeCell ref="J8:K8"/>
    <mergeCell ref="J9:K9"/>
    <mergeCell ref="J10:K10"/>
    <mergeCell ref="J11:K11"/>
    <mergeCell ref="H23:I23"/>
    <mergeCell ref="J18:K18"/>
    <mergeCell ref="J19:K19"/>
    <mergeCell ref="J20:K20"/>
    <mergeCell ref="J21:K21"/>
    <mergeCell ref="J22:K22"/>
    <mergeCell ref="J23:K23"/>
    <mergeCell ref="J12:K12"/>
    <mergeCell ref="J13:K13"/>
    <mergeCell ref="J14:K14"/>
    <mergeCell ref="J15:K15"/>
    <mergeCell ref="J16:K16"/>
    <mergeCell ref="J17:K17"/>
    <mergeCell ref="L5:M5"/>
    <mergeCell ref="L6:M6"/>
    <mergeCell ref="L7:M7"/>
    <mergeCell ref="L8:M8"/>
    <mergeCell ref="L9:M9"/>
    <mergeCell ref="L10:M10"/>
    <mergeCell ref="L11:M11"/>
    <mergeCell ref="L12:M12"/>
    <mergeCell ref="L13:M13"/>
    <mergeCell ref="L17:M17"/>
    <mergeCell ref="L18:M18"/>
    <mergeCell ref="L19:M19"/>
    <mergeCell ref="O11:P11"/>
    <mergeCell ref="O12:P12"/>
    <mergeCell ref="O13:P13"/>
    <mergeCell ref="O14:P14"/>
    <mergeCell ref="O15:P15"/>
    <mergeCell ref="O16:P16"/>
    <mergeCell ref="O17:P17"/>
    <mergeCell ref="O18:P18"/>
    <mergeCell ref="O19:P19"/>
    <mergeCell ref="H2:P2"/>
    <mergeCell ref="L26:M26"/>
    <mergeCell ref="L27:M27"/>
    <mergeCell ref="L28:M28"/>
    <mergeCell ref="O29:P29"/>
    <mergeCell ref="O30:P30"/>
    <mergeCell ref="O23:P23"/>
    <mergeCell ref="O24:P24"/>
    <mergeCell ref="O25:P25"/>
    <mergeCell ref="O26:P26"/>
    <mergeCell ref="O27:P27"/>
    <mergeCell ref="O28:P28"/>
    <mergeCell ref="O6:P6"/>
    <mergeCell ref="O7:P7"/>
    <mergeCell ref="O8:P8"/>
    <mergeCell ref="O9:P9"/>
    <mergeCell ref="O10:P10"/>
    <mergeCell ref="L20:M20"/>
    <mergeCell ref="L21:M21"/>
    <mergeCell ref="L22:M22"/>
    <mergeCell ref="L23:M23"/>
    <mergeCell ref="L14:M14"/>
    <mergeCell ref="L15:M15"/>
    <mergeCell ref="L16:M16"/>
    <mergeCell ref="O20:P20"/>
    <mergeCell ref="O21:P21"/>
    <mergeCell ref="O22:P22"/>
    <mergeCell ref="L29:M29"/>
    <mergeCell ref="L30:M30"/>
    <mergeCell ref="L24:M24"/>
    <mergeCell ref="L25:M25"/>
    <mergeCell ref="E25:F25"/>
    <mergeCell ref="C25:D25"/>
    <mergeCell ref="B27:E27"/>
    <mergeCell ref="B28:E28"/>
    <mergeCell ref="J30:K30"/>
    <mergeCell ref="J24:K24"/>
    <mergeCell ref="J25:K25"/>
    <mergeCell ref="J26:K26"/>
    <mergeCell ref="J27:K27"/>
    <mergeCell ref="J28:K28"/>
    <mergeCell ref="J29:K29"/>
    <mergeCell ref="H29:I29"/>
    <mergeCell ref="H30:I30"/>
    <mergeCell ref="H24:I24"/>
    <mergeCell ref="H25:I25"/>
    <mergeCell ref="H26:I26"/>
    <mergeCell ref="H27:I27"/>
    <mergeCell ref="C5:D5"/>
    <mergeCell ref="E5:F5"/>
    <mergeCell ref="C7:D7"/>
    <mergeCell ref="E7:F7"/>
    <mergeCell ref="B3:D3"/>
    <mergeCell ref="E3:F3"/>
    <mergeCell ref="C21:D21"/>
    <mergeCell ref="E21:F21"/>
    <mergeCell ref="B2:F2"/>
    <mergeCell ref="C4:D4"/>
    <mergeCell ref="C20:D20"/>
    <mergeCell ref="C10:D10"/>
    <mergeCell ref="E4:F4"/>
    <mergeCell ref="C11:D11"/>
    <mergeCell ref="E11:F11"/>
    <mergeCell ref="C13:D13"/>
    <mergeCell ref="E13:F13"/>
    <mergeCell ref="C14:D14"/>
    <mergeCell ref="E9:F9"/>
    <mergeCell ref="C8:D8"/>
    <mergeCell ref="C23:D23"/>
    <mergeCell ref="E23:F23"/>
    <mergeCell ref="C24:D24"/>
    <mergeCell ref="E24:F24"/>
    <mergeCell ref="C6:D6"/>
    <mergeCell ref="C12:D12"/>
    <mergeCell ref="C17:D17"/>
    <mergeCell ref="C22:D22"/>
    <mergeCell ref="E6:F6"/>
    <mergeCell ref="E12:F12"/>
    <mergeCell ref="E17:F17"/>
    <mergeCell ref="E22:F22"/>
    <mergeCell ref="E14:F14"/>
    <mergeCell ref="C15:D15"/>
    <mergeCell ref="E15:F15"/>
    <mergeCell ref="C16:D16"/>
    <mergeCell ref="E16:F16"/>
    <mergeCell ref="C18:D18"/>
    <mergeCell ref="E18:F18"/>
    <mergeCell ref="C19:D19"/>
    <mergeCell ref="E19:F19"/>
    <mergeCell ref="C9:D9"/>
    <mergeCell ref="E8:F8"/>
  </mergeCells>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50"/>
  <sheetViews>
    <sheetView showGridLines="0" workbookViewId="0">
      <selection activeCell="G21" sqref="G21"/>
    </sheetView>
  </sheetViews>
  <sheetFormatPr defaultColWidth="9.140625" defaultRowHeight="15" customHeight="1" x14ac:dyDescent="0.25"/>
  <cols>
    <col min="1" max="1" width="2.85546875" style="16" customWidth="1"/>
    <col min="2" max="2" width="4.140625" style="36" customWidth="1"/>
    <col min="3" max="3" width="24.140625" style="177" customWidth="1"/>
    <col min="4" max="4" width="9.7109375" style="36" customWidth="1"/>
    <col min="5" max="5" width="0.7109375" style="16" customWidth="1"/>
    <col min="6" max="6" width="5.28515625" style="36" customWidth="1"/>
    <col min="7" max="7" width="24.85546875" style="20" bestFit="1" customWidth="1"/>
    <col min="8" max="9" width="19.28515625" style="20" customWidth="1"/>
    <col min="10" max="10" width="2.85546875" style="16" customWidth="1"/>
    <col min="11" max="15" width="9.140625" style="89"/>
    <col min="16" max="16384" width="9.140625" style="16"/>
  </cols>
  <sheetData>
    <row r="1" spans="2:13" ht="15" customHeight="1" x14ac:dyDescent="0.25">
      <c r="K1" s="88"/>
      <c r="L1" s="88"/>
    </row>
    <row r="2" spans="2:13" ht="15" customHeight="1" x14ac:dyDescent="0.25">
      <c r="B2" s="488"/>
      <c r="C2" s="496" t="s">
        <v>61</v>
      </c>
      <c r="D2" s="494" t="s">
        <v>62</v>
      </c>
      <c r="F2" s="492" t="s">
        <v>83</v>
      </c>
      <c r="G2" s="490"/>
      <c r="H2" s="490" t="s">
        <v>61</v>
      </c>
      <c r="I2" s="28"/>
      <c r="K2" s="119" t="s">
        <v>115</v>
      </c>
      <c r="L2" s="119" t="s">
        <v>121</v>
      </c>
      <c r="M2" s="120"/>
    </row>
    <row r="3" spans="2:13" ht="15" customHeight="1" x14ac:dyDescent="0.25">
      <c r="B3" s="489"/>
      <c r="C3" s="497"/>
      <c r="D3" s="495"/>
      <c r="F3" s="493"/>
      <c r="G3" s="491"/>
      <c r="H3" s="491"/>
      <c r="I3" s="29"/>
      <c r="K3" s="119" t="s">
        <v>116</v>
      </c>
      <c r="L3" s="119" t="s">
        <v>33</v>
      </c>
      <c r="M3" s="120"/>
    </row>
    <row r="4" spans="2:13" ht="15" customHeight="1" x14ac:dyDescent="0.25">
      <c r="B4" s="182">
        <v>1</v>
      </c>
      <c r="C4" s="183" t="s">
        <v>246</v>
      </c>
      <c r="D4" s="21">
        <v>3</v>
      </c>
      <c r="E4" s="53"/>
      <c r="F4" s="24" t="s">
        <v>56</v>
      </c>
      <c r="G4" s="22" t="s">
        <v>63</v>
      </c>
      <c r="H4" s="22" t="s">
        <v>102</v>
      </c>
      <c r="I4" s="25">
        <v>3</v>
      </c>
      <c r="K4" s="121"/>
      <c r="L4" s="121"/>
      <c r="M4" s="120"/>
    </row>
    <row r="5" spans="2:13" ht="15" customHeight="1" x14ac:dyDescent="0.25">
      <c r="B5" s="180">
        <v>2</v>
      </c>
      <c r="C5" s="184" t="s">
        <v>247</v>
      </c>
      <c r="D5" s="171">
        <v>4</v>
      </c>
      <c r="E5" s="53"/>
      <c r="F5" s="24" t="s">
        <v>84</v>
      </c>
      <c r="G5" s="22" t="s">
        <v>64</v>
      </c>
      <c r="H5" s="22" t="s">
        <v>103</v>
      </c>
      <c r="I5" s="25">
        <v>4</v>
      </c>
      <c r="K5" s="121"/>
      <c r="L5" s="121"/>
      <c r="M5" s="120"/>
    </row>
    <row r="6" spans="2:13" ht="15" customHeight="1" x14ac:dyDescent="0.25">
      <c r="B6" s="180">
        <v>3</v>
      </c>
      <c r="C6" s="184" t="s">
        <v>110</v>
      </c>
      <c r="D6" s="171">
        <v>4</v>
      </c>
      <c r="E6" s="53"/>
      <c r="F6" s="24" t="s">
        <v>85</v>
      </c>
      <c r="G6" s="22" t="s">
        <v>65</v>
      </c>
      <c r="H6" s="22" t="s">
        <v>104</v>
      </c>
      <c r="I6" s="25">
        <v>3</v>
      </c>
      <c r="K6" s="121"/>
      <c r="L6" s="121"/>
      <c r="M6" s="120"/>
    </row>
    <row r="7" spans="2:13" ht="15" customHeight="1" x14ac:dyDescent="0.25">
      <c r="B7" s="180">
        <v>4</v>
      </c>
      <c r="C7" s="184" t="s">
        <v>248</v>
      </c>
      <c r="D7" s="171">
        <v>3</v>
      </c>
      <c r="E7" s="53"/>
      <c r="F7" s="24" t="s">
        <v>86</v>
      </c>
      <c r="G7" s="22" t="s">
        <v>66</v>
      </c>
      <c r="H7" s="22" t="s">
        <v>105</v>
      </c>
      <c r="I7" s="25">
        <v>3</v>
      </c>
      <c r="K7" s="88"/>
      <c r="L7" s="88"/>
    </row>
    <row r="8" spans="2:13" ht="15" customHeight="1" x14ac:dyDescent="0.25">
      <c r="B8" s="180">
        <v>5</v>
      </c>
      <c r="C8" s="184" t="s">
        <v>103</v>
      </c>
      <c r="D8" s="171">
        <v>4</v>
      </c>
      <c r="E8" s="53"/>
      <c r="F8" s="24" t="s">
        <v>87</v>
      </c>
      <c r="G8" s="22" t="s">
        <v>67</v>
      </c>
      <c r="H8" s="22" t="s">
        <v>103</v>
      </c>
      <c r="I8" s="25">
        <v>4</v>
      </c>
    </row>
    <row r="9" spans="2:13" ht="15" customHeight="1" x14ac:dyDescent="0.25">
      <c r="B9" s="180">
        <v>6</v>
      </c>
      <c r="C9" s="184" t="s">
        <v>249</v>
      </c>
      <c r="D9" s="171">
        <v>4</v>
      </c>
      <c r="E9" s="53"/>
      <c r="F9" s="24" t="s">
        <v>88</v>
      </c>
      <c r="G9" s="22" t="s">
        <v>68</v>
      </c>
      <c r="H9" s="22" t="s">
        <v>60</v>
      </c>
      <c r="I9" s="25">
        <v>5</v>
      </c>
    </row>
    <row r="10" spans="2:13" ht="15" customHeight="1" x14ac:dyDescent="0.25">
      <c r="B10" s="180">
        <v>7</v>
      </c>
      <c r="C10" s="184" t="s">
        <v>250</v>
      </c>
      <c r="D10" s="171">
        <v>1</v>
      </c>
      <c r="E10" s="53"/>
      <c r="F10" s="24" t="s">
        <v>89</v>
      </c>
      <c r="G10" s="22" t="s">
        <v>69</v>
      </c>
      <c r="H10" s="22" t="s">
        <v>106</v>
      </c>
      <c r="I10" s="25">
        <v>3</v>
      </c>
    </row>
    <row r="11" spans="2:13" ht="15" customHeight="1" x14ac:dyDescent="0.25">
      <c r="B11" s="180">
        <v>8</v>
      </c>
      <c r="C11" s="184" t="s">
        <v>251</v>
      </c>
      <c r="D11" s="171">
        <v>3</v>
      </c>
      <c r="E11" s="53"/>
      <c r="F11" s="24" t="s">
        <v>90</v>
      </c>
      <c r="G11" s="22" t="s">
        <v>70</v>
      </c>
      <c r="H11" s="22" t="s">
        <v>107</v>
      </c>
      <c r="I11" s="25">
        <v>3</v>
      </c>
    </row>
    <row r="12" spans="2:13" ht="15" customHeight="1" x14ac:dyDescent="0.25">
      <c r="B12" s="180">
        <v>9</v>
      </c>
      <c r="C12" s="184" t="s">
        <v>107</v>
      </c>
      <c r="D12" s="171">
        <v>3</v>
      </c>
      <c r="E12" s="53"/>
      <c r="F12" s="24" t="s">
        <v>91</v>
      </c>
      <c r="G12" s="22" t="s">
        <v>71</v>
      </c>
      <c r="H12" s="22" t="s">
        <v>108</v>
      </c>
      <c r="I12" s="25">
        <v>4</v>
      </c>
    </row>
    <row r="13" spans="2:13" ht="15" customHeight="1" x14ac:dyDescent="0.25">
      <c r="B13" s="180">
        <v>10</v>
      </c>
      <c r="C13" s="184" t="s">
        <v>105</v>
      </c>
      <c r="D13" s="171">
        <v>3</v>
      </c>
      <c r="E13" s="53"/>
      <c r="F13" s="24" t="s">
        <v>92</v>
      </c>
      <c r="G13" s="22" t="s">
        <v>72</v>
      </c>
      <c r="H13" s="22" t="s">
        <v>60</v>
      </c>
      <c r="I13" s="25">
        <v>5</v>
      </c>
    </row>
    <row r="14" spans="2:13" ht="15" customHeight="1" x14ac:dyDescent="0.25">
      <c r="B14" s="180">
        <v>11</v>
      </c>
      <c r="C14" s="184" t="s">
        <v>102</v>
      </c>
      <c r="D14" s="171">
        <v>3</v>
      </c>
      <c r="E14" s="53"/>
      <c r="F14" s="24" t="s">
        <v>93</v>
      </c>
      <c r="G14" s="22" t="s">
        <v>73</v>
      </c>
      <c r="H14" s="22" t="s">
        <v>106</v>
      </c>
      <c r="I14" s="25">
        <v>3</v>
      </c>
    </row>
    <row r="15" spans="2:13" ht="15" customHeight="1" x14ac:dyDescent="0.25">
      <c r="B15" s="180">
        <v>12</v>
      </c>
      <c r="C15" s="184" t="s">
        <v>108</v>
      </c>
      <c r="D15" s="171">
        <v>4</v>
      </c>
      <c r="E15" s="53"/>
      <c r="F15" s="24" t="s">
        <v>57</v>
      </c>
      <c r="G15" s="22" t="s">
        <v>74</v>
      </c>
      <c r="H15" s="22" t="s">
        <v>103</v>
      </c>
      <c r="I15" s="25">
        <v>4</v>
      </c>
    </row>
    <row r="16" spans="2:13" ht="15" customHeight="1" x14ac:dyDescent="0.25">
      <c r="B16" s="180">
        <v>13</v>
      </c>
      <c r="C16" s="184" t="s">
        <v>252</v>
      </c>
      <c r="D16" s="171">
        <v>4</v>
      </c>
      <c r="E16" s="53"/>
      <c r="F16" s="24" t="s">
        <v>25</v>
      </c>
      <c r="G16" s="22" t="s">
        <v>75</v>
      </c>
      <c r="H16" s="22" t="s">
        <v>106</v>
      </c>
      <c r="I16" s="25">
        <v>3</v>
      </c>
    </row>
    <row r="17" spans="2:9" ht="15" customHeight="1" x14ac:dyDescent="0.25">
      <c r="B17" s="180">
        <v>14</v>
      </c>
      <c r="C17" s="184" t="s">
        <v>253</v>
      </c>
      <c r="D17" s="171">
        <v>2</v>
      </c>
      <c r="E17" s="53"/>
      <c r="F17" s="24" t="s">
        <v>58</v>
      </c>
      <c r="G17" s="22" t="s">
        <v>76</v>
      </c>
      <c r="H17" s="22" t="s">
        <v>103</v>
      </c>
      <c r="I17" s="25">
        <v>4</v>
      </c>
    </row>
    <row r="18" spans="2:9" ht="15" customHeight="1" x14ac:dyDescent="0.25">
      <c r="B18" s="180">
        <v>15</v>
      </c>
      <c r="C18" s="184" t="s">
        <v>254</v>
      </c>
      <c r="D18" s="171">
        <v>2</v>
      </c>
      <c r="E18" s="53"/>
      <c r="F18" s="24" t="s">
        <v>94</v>
      </c>
      <c r="G18" s="22" t="s">
        <v>77</v>
      </c>
      <c r="H18" s="22" t="s">
        <v>103</v>
      </c>
      <c r="I18" s="25">
        <v>4</v>
      </c>
    </row>
    <row r="19" spans="2:9" ht="15" customHeight="1" x14ac:dyDescent="0.25">
      <c r="B19" s="180">
        <v>16</v>
      </c>
      <c r="C19" s="184" t="s">
        <v>255</v>
      </c>
      <c r="D19" s="171">
        <v>2</v>
      </c>
      <c r="E19" s="53"/>
      <c r="F19" s="24" t="s">
        <v>95</v>
      </c>
      <c r="G19" s="22" t="s">
        <v>78</v>
      </c>
      <c r="H19" s="22" t="s">
        <v>104</v>
      </c>
      <c r="I19" s="25">
        <v>3</v>
      </c>
    </row>
    <row r="20" spans="2:9" ht="15" customHeight="1" x14ac:dyDescent="0.25">
      <c r="B20" s="180">
        <v>17</v>
      </c>
      <c r="C20" s="184" t="s">
        <v>256</v>
      </c>
      <c r="D20" s="171">
        <v>2</v>
      </c>
      <c r="E20" s="53"/>
      <c r="F20" s="24" t="s">
        <v>96</v>
      </c>
      <c r="G20" s="22" t="s">
        <v>79</v>
      </c>
      <c r="H20" s="22" t="s">
        <v>109</v>
      </c>
      <c r="I20" s="25">
        <v>3</v>
      </c>
    </row>
    <row r="21" spans="2:9" ht="15" customHeight="1" x14ac:dyDescent="0.25">
      <c r="B21" s="180">
        <v>18</v>
      </c>
      <c r="C21" s="184" t="s">
        <v>257</v>
      </c>
      <c r="D21" s="171">
        <v>3</v>
      </c>
      <c r="E21" s="53"/>
      <c r="F21" s="24" t="s">
        <v>59</v>
      </c>
      <c r="G21" s="22" t="s">
        <v>80</v>
      </c>
      <c r="H21" s="22" t="s">
        <v>103</v>
      </c>
      <c r="I21" s="25">
        <v>4</v>
      </c>
    </row>
    <row r="22" spans="2:9" ht="15" customHeight="1" x14ac:dyDescent="0.25">
      <c r="B22" s="180">
        <v>19</v>
      </c>
      <c r="C22" s="184" t="s">
        <v>258</v>
      </c>
      <c r="D22" s="171">
        <v>3</v>
      </c>
      <c r="E22" s="53"/>
      <c r="F22" s="24" t="s">
        <v>97</v>
      </c>
      <c r="G22" s="22" t="s">
        <v>81</v>
      </c>
      <c r="H22" s="22" t="s">
        <v>103</v>
      </c>
      <c r="I22" s="25">
        <v>4</v>
      </c>
    </row>
    <row r="23" spans="2:9" ht="15" customHeight="1" x14ac:dyDescent="0.25">
      <c r="B23" s="180">
        <v>20</v>
      </c>
      <c r="C23" s="184" t="s">
        <v>259</v>
      </c>
      <c r="D23" s="171">
        <v>1</v>
      </c>
      <c r="E23" s="53"/>
      <c r="F23" s="26" t="s">
        <v>98</v>
      </c>
      <c r="G23" s="23" t="s">
        <v>82</v>
      </c>
      <c r="H23" s="23" t="s">
        <v>110</v>
      </c>
      <c r="I23" s="27">
        <v>4</v>
      </c>
    </row>
    <row r="24" spans="2:9" ht="15" customHeight="1" x14ac:dyDescent="0.25">
      <c r="B24" s="180">
        <v>21</v>
      </c>
      <c r="C24" s="184" t="s">
        <v>260</v>
      </c>
      <c r="D24" s="171">
        <v>3</v>
      </c>
      <c r="E24" s="53"/>
      <c r="F24" s="173"/>
      <c r="G24" s="196"/>
      <c r="H24" s="197"/>
      <c r="I24" s="197"/>
    </row>
    <row r="25" spans="2:9" ht="15" customHeight="1" x14ac:dyDescent="0.25">
      <c r="B25" s="180">
        <v>22</v>
      </c>
      <c r="C25" s="184" t="s">
        <v>261</v>
      </c>
      <c r="D25" s="171">
        <v>1</v>
      </c>
      <c r="F25" s="108"/>
      <c r="G25" s="109"/>
      <c r="H25" s="110" t="s">
        <v>4</v>
      </c>
      <c r="I25" s="111">
        <v>10</v>
      </c>
    </row>
    <row r="26" spans="2:9" ht="15" customHeight="1" x14ac:dyDescent="0.25">
      <c r="B26" s="180">
        <v>23</v>
      </c>
      <c r="C26" s="184" t="s">
        <v>263</v>
      </c>
      <c r="D26" s="171">
        <v>2</v>
      </c>
      <c r="F26" s="108"/>
      <c r="G26" s="109"/>
      <c r="H26" s="110" t="s">
        <v>5</v>
      </c>
      <c r="I26" s="111">
        <v>15</v>
      </c>
    </row>
    <row r="27" spans="2:9" ht="15" customHeight="1" x14ac:dyDescent="0.25">
      <c r="B27" s="180">
        <v>24</v>
      </c>
      <c r="C27" s="184" t="s">
        <v>262</v>
      </c>
      <c r="D27" s="171">
        <v>2</v>
      </c>
      <c r="F27" s="108"/>
      <c r="G27" s="109"/>
      <c r="H27" s="110" t="s">
        <v>6</v>
      </c>
      <c r="I27" s="111">
        <v>20</v>
      </c>
    </row>
    <row r="28" spans="2:9" ht="15" customHeight="1" x14ac:dyDescent="0.25">
      <c r="B28" s="180">
        <v>25</v>
      </c>
      <c r="C28" s="184" t="s">
        <v>264</v>
      </c>
      <c r="D28" s="171">
        <v>3</v>
      </c>
      <c r="F28" s="108"/>
      <c r="G28" s="109"/>
      <c r="H28" s="110" t="s">
        <v>7</v>
      </c>
      <c r="I28" s="111">
        <v>20</v>
      </c>
    </row>
    <row r="29" spans="2:9" ht="15" customHeight="1" x14ac:dyDescent="0.25">
      <c r="B29" s="180">
        <v>26</v>
      </c>
      <c r="C29" s="184" t="s">
        <v>265</v>
      </c>
      <c r="D29" s="171">
        <v>2</v>
      </c>
      <c r="F29" s="108"/>
      <c r="G29" s="109"/>
      <c r="H29" s="110" t="s">
        <v>11</v>
      </c>
      <c r="I29" s="111">
        <v>20</v>
      </c>
    </row>
    <row r="30" spans="2:9" ht="15" customHeight="1" x14ac:dyDescent="0.25">
      <c r="B30" s="180">
        <v>27</v>
      </c>
      <c r="C30" s="184" t="s">
        <v>266</v>
      </c>
      <c r="D30" s="171">
        <v>4</v>
      </c>
      <c r="F30" s="108"/>
      <c r="G30" s="109"/>
      <c r="H30" s="110" t="s">
        <v>14</v>
      </c>
      <c r="I30" s="111">
        <v>15</v>
      </c>
    </row>
    <row r="31" spans="2:9" ht="15" customHeight="1" x14ac:dyDescent="0.25">
      <c r="B31" s="180">
        <v>28</v>
      </c>
      <c r="C31" s="184" t="s">
        <v>267</v>
      </c>
      <c r="D31" s="171">
        <v>2</v>
      </c>
      <c r="F31" s="108"/>
      <c r="G31" s="109"/>
      <c r="H31" s="110" t="s">
        <v>16</v>
      </c>
      <c r="I31" s="111">
        <v>20</v>
      </c>
    </row>
    <row r="32" spans="2:9" ht="15" customHeight="1" x14ac:dyDescent="0.25">
      <c r="B32" s="180">
        <v>29</v>
      </c>
      <c r="C32" s="184" t="s">
        <v>268</v>
      </c>
      <c r="D32" s="171">
        <v>4</v>
      </c>
      <c r="F32" s="108"/>
      <c r="G32" s="109"/>
      <c r="H32" s="110" t="s">
        <v>18</v>
      </c>
      <c r="I32" s="111">
        <v>20</v>
      </c>
    </row>
    <row r="33" spans="2:11" ht="15" customHeight="1" x14ac:dyDescent="0.25">
      <c r="B33" s="180">
        <v>30</v>
      </c>
      <c r="C33" s="184" t="s">
        <v>269</v>
      </c>
      <c r="D33" s="171">
        <v>1</v>
      </c>
      <c r="F33" s="108"/>
      <c r="G33" s="109"/>
      <c r="H33" s="110" t="s">
        <v>20</v>
      </c>
      <c r="I33" s="111">
        <v>20</v>
      </c>
    </row>
    <row r="34" spans="2:11" ht="15" customHeight="1" x14ac:dyDescent="0.25">
      <c r="B34" s="180">
        <v>31</v>
      </c>
      <c r="C34" s="184" t="s">
        <v>270</v>
      </c>
      <c r="D34" s="171">
        <v>1</v>
      </c>
      <c r="F34" s="108"/>
      <c r="G34" s="109"/>
      <c r="H34" s="110" t="s">
        <v>22</v>
      </c>
      <c r="I34" s="111">
        <v>20</v>
      </c>
    </row>
    <row r="35" spans="2:11" ht="15" customHeight="1" x14ac:dyDescent="0.25">
      <c r="B35" s="180">
        <v>32</v>
      </c>
      <c r="C35" s="184" t="s">
        <v>271</v>
      </c>
      <c r="D35" s="171">
        <v>4</v>
      </c>
      <c r="F35" s="108"/>
      <c r="G35" s="112"/>
      <c r="H35" s="110" t="s">
        <v>29</v>
      </c>
      <c r="I35" s="111">
        <v>20</v>
      </c>
    </row>
    <row r="36" spans="2:11" ht="15" customHeight="1" x14ac:dyDescent="0.25">
      <c r="B36" s="180">
        <v>33</v>
      </c>
      <c r="C36" s="184" t="s">
        <v>272</v>
      </c>
      <c r="D36" s="171">
        <v>1</v>
      </c>
      <c r="F36" s="108"/>
      <c r="G36" s="112"/>
      <c r="H36" s="114" t="s">
        <v>52</v>
      </c>
      <c r="I36" s="111"/>
    </row>
    <row r="37" spans="2:11" ht="15" customHeight="1" x14ac:dyDescent="0.25">
      <c r="B37" s="180">
        <v>34</v>
      </c>
      <c r="C37" s="184" t="s">
        <v>106</v>
      </c>
      <c r="D37" s="171">
        <v>3</v>
      </c>
      <c r="F37" s="108"/>
      <c r="G37" s="112"/>
      <c r="H37" s="110"/>
      <c r="I37" s="111"/>
    </row>
    <row r="38" spans="2:11" ht="15" customHeight="1" x14ac:dyDescent="0.25">
      <c r="B38" s="180">
        <v>35</v>
      </c>
      <c r="C38" s="184" t="s">
        <v>273</v>
      </c>
      <c r="D38" s="171">
        <v>2</v>
      </c>
      <c r="F38" s="113"/>
      <c r="G38" s="112"/>
      <c r="H38" s="114"/>
      <c r="I38" s="115"/>
    </row>
    <row r="39" spans="2:11" ht="15" customHeight="1" x14ac:dyDescent="0.25">
      <c r="B39" s="180">
        <v>36</v>
      </c>
      <c r="C39" s="184" t="s">
        <v>274</v>
      </c>
      <c r="D39" s="171">
        <v>2</v>
      </c>
      <c r="F39" s="108"/>
      <c r="G39" s="112"/>
      <c r="H39" s="114"/>
      <c r="I39" s="116"/>
    </row>
    <row r="40" spans="2:11" ht="15" customHeight="1" x14ac:dyDescent="0.25">
      <c r="B40" s="180">
        <v>37</v>
      </c>
      <c r="C40" s="184" t="s">
        <v>245</v>
      </c>
      <c r="D40" s="171">
        <v>3</v>
      </c>
      <c r="F40" s="117"/>
      <c r="G40" s="112"/>
      <c r="H40" s="112"/>
      <c r="I40" s="112"/>
      <c r="J40"/>
      <c r="K40" s="90"/>
    </row>
    <row r="41" spans="2:11" ht="15" customHeight="1" x14ac:dyDescent="0.25">
      <c r="B41" s="180">
        <v>38</v>
      </c>
      <c r="C41" s="184" t="s">
        <v>275</v>
      </c>
      <c r="D41" s="171">
        <v>4</v>
      </c>
      <c r="F41" s="117"/>
      <c r="G41" s="109" t="s">
        <v>133</v>
      </c>
      <c r="H41" s="112" t="s">
        <v>140</v>
      </c>
      <c r="I41" s="112"/>
      <c r="J41"/>
      <c r="K41" s="90"/>
    </row>
    <row r="42" spans="2:11" ht="15" customHeight="1" x14ac:dyDescent="0.25">
      <c r="B42" s="180">
        <v>39</v>
      </c>
      <c r="C42" s="184" t="s">
        <v>276</v>
      </c>
      <c r="D42" s="171">
        <v>1</v>
      </c>
      <c r="F42" s="117"/>
      <c r="G42" s="109" t="s">
        <v>179</v>
      </c>
      <c r="H42" s="112" t="s">
        <v>140</v>
      </c>
      <c r="I42" s="112"/>
      <c r="J42"/>
      <c r="K42" s="90"/>
    </row>
    <row r="43" spans="2:11" ht="15" customHeight="1" x14ac:dyDescent="0.25">
      <c r="B43" s="180">
        <v>40</v>
      </c>
      <c r="C43" s="184" t="s">
        <v>277</v>
      </c>
      <c r="D43" s="171">
        <v>1</v>
      </c>
      <c r="F43" s="117"/>
      <c r="G43" s="109" t="s">
        <v>138</v>
      </c>
      <c r="H43" s="112" t="s">
        <v>141</v>
      </c>
      <c r="I43" s="112"/>
      <c r="J43"/>
      <c r="K43" s="90"/>
    </row>
    <row r="44" spans="2:11" ht="15" customHeight="1" x14ac:dyDescent="0.25">
      <c r="B44" s="180">
        <v>41</v>
      </c>
      <c r="C44" s="184" t="s">
        <v>104</v>
      </c>
      <c r="D44" s="171">
        <v>3</v>
      </c>
      <c r="F44" s="117"/>
      <c r="G44" s="109" t="s">
        <v>178</v>
      </c>
      <c r="H44" s="112" t="s">
        <v>141</v>
      </c>
      <c r="I44" s="112"/>
      <c r="J44"/>
      <c r="K44" s="90"/>
    </row>
    <row r="45" spans="2:11" ht="15" customHeight="1" x14ac:dyDescent="0.25">
      <c r="B45" s="180">
        <v>42</v>
      </c>
      <c r="C45" s="184" t="s">
        <v>278</v>
      </c>
      <c r="D45" s="171">
        <v>2</v>
      </c>
      <c r="F45" s="117"/>
      <c r="G45" s="109" t="s">
        <v>136</v>
      </c>
      <c r="H45" s="112" t="s">
        <v>142</v>
      </c>
      <c r="I45" s="112"/>
      <c r="J45"/>
      <c r="K45" s="90"/>
    </row>
    <row r="46" spans="2:11" ht="15" customHeight="1" x14ac:dyDescent="0.25">
      <c r="B46" s="180">
        <v>43</v>
      </c>
      <c r="C46" s="184" t="s">
        <v>279</v>
      </c>
      <c r="D46" s="171">
        <v>3</v>
      </c>
      <c r="F46" s="117"/>
      <c r="G46" s="109" t="s">
        <v>134</v>
      </c>
      <c r="H46" s="112" t="s">
        <v>143</v>
      </c>
      <c r="I46" s="112"/>
      <c r="J46"/>
      <c r="K46" s="90"/>
    </row>
    <row r="47" spans="2:11" ht="15" customHeight="1" x14ac:dyDescent="0.25">
      <c r="B47" s="180">
        <v>44</v>
      </c>
      <c r="C47" s="184" t="s">
        <v>280</v>
      </c>
      <c r="D47" s="171">
        <v>3</v>
      </c>
      <c r="F47" s="117"/>
      <c r="G47" s="109" t="s">
        <v>135</v>
      </c>
      <c r="H47" s="112" t="s">
        <v>143</v>
      </c>
      <c r="I47" s="112"/>
      <c r="J47"/>
      <c r="K47" s="90"/>
    </row>
    <row r="48" spans="2:11" ht="15" customHeight="1" x14ac:dyDescent="0.25">
      <c r="B48" s="180">
        <v>45</v>
      </c>
      <c r="C48" s="184" t="s">
        <v>281</v>
      </c>
      <c r="D48" s="171">
        <v>4</v>
      </c>
      <c r="F48" s="117"/>
      <c r="G48" s="109" t="s">
        <v>137</v>
      </c>
      <c r="H48" s="112" t="s">
        <v>143</v>
      </c>
      <c r="I48" s="112"/>
      <c r="J48"/>
      <c r="K48" s="90"/>
    </row>
    <row r="49" spans="1:11" ht="15" customHeight="1" x14ac:dyDescent="0.25">
      <c r="B49" s="180">
        <v>46</v>
      </c>
      <c r="C49" s="184" t="s">
        <v>282</v>
      </c>
      <c r="D49" s="171">
        <v>1</v>
      </c>
      <c r="F49" s="117"/>
      <c r="G49" s="109" t="s">
        <v>41</v>
      </c>
      <c r="H49" s="112" t="s">
        <v>143</v>
      </c>
      <c r="I49" s="112"/>
      <c r="J49"/>
      <c r="K49" s="90"/>
    </row>
    <row r="50" spans="1:11" ht="15" customHeight="1" x14ac:dyDescent="0.25">
      <c r="B50" s="180">
        <v>47</v>
      </c>
      <c r="C50" s="184" t="s">
        <v>109</v>
      </c>
      <c r="D50" s="171">
        <v>3</v>
      </c>
      <c r="F50" s="117"/>
      <c r="G50" s="109" t="s">
        <v>52</v>
      </c>
      <c r="H50" s="112" t="s">
        <v>143</v>
      </c>
      <c r="I50" s="112"/>
      <c r="J50"/>
      <c r="K50" s="90"/>
    </row>
    <row r="51" spans="1:11" ht="15" customHeight="1" x14ac:dyDescent="0.25">
      <c r="B51" s="180">
        <v>48</v>
      </c>
      <c r="C51" s="184" t="s">
        <v>283</v>
      </c>
      <c r="D51" s="171">
        <v>4</v>
      </c>
      <c r="F51" s="117"/>
      <c r="G51" s="107"/>
      <c r="H51" s="107"/>
      <c r="I51" s="112"/>
      <c r="J51"/>
      <c r="K51" s="90"/>
    </row>
    <row r="52" spans="1:11" ht="15" customHeight="1" x14ac:dyDescent="0.25">
      <c r="B52" s="180">
        <v>49</v>
      </c>
      <c r="C52" s="184" t="s">
        <v>284</v>
      </c>
      <c r="D52" s="171">
        <v>3</v>
      </c>
      <c r="F52" s="117"/>
      <c r="G52" s="109" t="s">
        <v>133</v>
      </c>
      <c r="H52" s="112" t="s">
        <v>144</v>
      </c>
      <c r="I52" s="112"/>
      <c r="J52"/>
      <c r="K52" s="90"/>
    </row>
    <row r="53" spans="1:11" ht="15" customHeight="1" x14ac:dyDescent="0.25">
      <c r="B53" s="180">
        <v>50</v>
      </c>
      <c r="C53" s="184" t="s">
        <v>285</v>
      </c>
      <c r="D53" s="171">
        <v>2</v>
      </c>
      <c r="F53" s="117"/>
      <c r="G53" s="109" t="s">
        <v>179</v>
      </c>
      <c r="H53" s="112" t="s">
        <v>144</v>
      </c>
      <c r="I53" s="112"/>
      <c r="J53"/>
      <c r="K53" s="90"/>
    </row>
    <row r="54" spans="1:11" ht="15" customHeight="1" x14ac:dyDescent="0.25">
      <c r="B54" s="180">
        <v>51</v>
      </c>
      <c r="C54" s="184" t="s">
        <v>286</v>
      </c>
      <c r="D54" s="171">
        <v>4</v>
      </c>
      <c r="F54" s="117"/>
      <c r="G54" s="109" t="s">
        <v>138</v>
      </c>
      <c r="H54" s="112" t="s">
        <v>147</v>
      </c>
      <c r="I54" s="112"/>
      <c r="J54"/>
      <c r="K54" s="90"/>
    </row>
    <row r="55" spans="1:11" ht="15" customHeight="1" x14ac:dyDescent="0.25">
      <c r="B55" s="181">
        <v>52</v>
      </c>
      <c r="C55" s="185" t="s">
        <v>52</v>
      </c>
      <c r="D55" s="172">
        <v>5</v>
      </c>
      <c r="F55" s="117"/>
      <c r="G55" s="109" t="s">
        <v>178</v>
      </c>
      <c r="H55" s="112" t="s">
        <v>147</v>
      </c>
      <c r="I55" s="112"/>
      <c r="J55"/>
      <c r="K55" s="90"/>
    </row>
    <row r="56" spans="1:11" ht="15" customHeight="1" x14ac:dyDescent="0.25">
      <c r="A56"/>
      <c r="B56"/>
      <c r="F56" s="117"/>
      <c r="G56" s="109" t="s">
        <v>136</v>
      </c>
      <c r="H56" s="112" t="s">
        <v>145</v>
      </c>
      <c r="I56" s="112"/>
      <c r="J56"/>
      <c r="K56" s="90"/>
    </row>
    <row r="57" spans="1:11" ht="15" customHeight="1" x14ac:dyDescent="0.25">
      <c r="C57" s="178"/>
      <c r="D57" s="173"/>
      <c r="F57" s="117">
        <v>0</v>
      </c>
      <c r="G57" s="109" t="s">
        <v>134</v>
      </c>
      <c r="H57" s="112" t="s">
        <v>148</v>
      </c>
      <c r="I57" s="118"/>
    </row>
    <row r="58" spans="1:11" ht="15" customHeight="1" x14ac:dyDescent="0.25">
      <c r="B58" s="173"/>
      <c r="C58" s="178"/>
      <c r="D58" s="173"/>
      <c r="E58" s="176"/>
      <c r="F58" s="117">
        <v>1</v>
      </c>
      <c r="G58" s="109" t="s">
        <v>135</v>
      </c>
      <c r="H58" s="112" t="s">
        <v>148</v>
      </c>
      <c r="I58" s="118"/>
    </row>
    <row r="59" spans="1:11" ht="15" customHeight="1" x14ac:dyDescent="0.25">
      <c r="B59" s="173"/>
      <c r="C59" s="178"/>
      <c r="D59" s="173"/>
      <c r="E59" s="176"/>
      <c r="F59" s="117">
        <v>2</v>
      </c>
      <c r="G59" s="109" t="s">
        <v>137</v>
      </c>
      <c r="H59" s="112" t="s">
        <v>148</v>
      </c>
      <c r="I59" s="118"/>
    </row>
    <row r="60" spans="1:11" ht="15" customHeight="1" x14ac:dyDescent="0.25">
      <c r="B60" s="173"/>
      <c r="C60" s="178"/>
      <c r="D60" s="173"/>
      <c r="E60" s="176"/>
      <c r="F60" s="117">
        <v>3</v>
      </c>
      <c r="G60" s="109" t="s">
        <v>41</v>
      </c>
      <c r="H60" s="112" t="s">
        <v>148</v>
      </c>
      <c r="I60" s="118"/>
    </row>
    <row r="61" spans="1:11" ht="15" customHeight="1" x14ac:dyDescent="0.25">
      <c r="B61" s="173"/>
      <c r="C61" s="178"/>
      <c r="D61" s="173"/>
      <c r="E61" s="176"/>
      <c r="F61" s="117">
        <v>4</v>
      </c>
      <c r="G61" s="109" t="s">
        <v>52</v>
      </c>
      <c r="H61" s="112" t="s">
        <v>148</v>
      </c>
      <c r="I61" s="118"/>
    </row>
    <row r="62" spans="1:11" ht="15" customHeight="1" x14ac:dyDescent="0.25">
      <c r="B62" s="173"/>
      <c r="C62" s="178"/>
      <c r="D62" s="173"/>
      <c r="E62" s="176"/>
      <c r="F62" s="117">
        <v>5</v>
      </c>
      <c r="G62" s="107"/>
      <c r="H62" s="107"/>
      <c r="I62" s="118"/>
    </row>
    <row r="63" spans="1:11" ht="15" customHeight="1" x14ac:dyDescent="0.25">
      <c r="B63" s="173"/>
      <c r="C63" s="178"/>
      <c r="D63" s="173"/>
      <c r="E63" s="176"/>
      <c r="F63" s="117">
        <v>6</v>
      </c>
      <c r="G63" s="107"/>
      <c r="H63" s="118"/>
      <c r="I63" s="118"/>
    </row>
    <row r="64" spans="1:11" ht="15" customHeight="1" x14ac:dyDescent="0.25">
      <c r="B64" s="173"/>
      <c r="C64" s="178"/>
      <c r="D64" s="173"/>
      <c r="E64" s="176"/>
      <c r="F64" s="117">
        <v>7</v>
      </c>
      <c r="G64" s="107"/>
      <c r="H64" s="118"/>
      <c r="I64" s="118"/>
    </row>
    <row r="65" spans="2:9" ht="15" customHeight="1" x14ac:dyDescent="0.25">
      <c r="B65" s="173"/>
      <c r="C65" s="178"/>
      <c r="D65" s="173"/>
      <c r="E65" s="176"/>
      <c r="F65" s="117">
        <v>8</v>
      </c>
      <c r="G65" s="118"/>
      <c r="H65" s="118"/>
      <c r="I65" s="118"/>
    </row>
    <row r="66" spans="2:9" ht="15" customHeight="1" x14ac:dyDescent="0.25">
      <c r="B66" s="173"/>
      <c r="C66" s="178"/>
      <c r="D66" s="173"/>
      <c r="E66" s="176"/>
      <c r="F66" s="117">
        <v>9</v>
      </c>
      <c r="G66" s="109" t="s">
        <v>133</v>
      </c>
      <c r="H66" s="118" t="s">
        <v>149</v>
      </c>
      <c r="I66" s="118"/>
    </row>
    <row r="67" spans="2:9" ht="15" customHeight="1" x14ac:dyDescent="0.25">
      <c r="B67" s="173"/>
      <c r="C67" s="178"/>
      <c r="D67" s="173"/>
      <c r="E67" s="176"/>
      <c r="F67" s="117">
        <v>10</v>
      </c>
      <c r="G67" s="109" t="s">
        <v>179</v>
      </c>
      <c r="H67" s="118" t="s">
        <v>149</v>
      </c>
      <c r="I67" s="118"/>
    </row>
    <row r="68" spans="2:9" ht="15" customHeight="1" x14ac:dyDescent="0.25">
      <c r="B68" s="173"/>
      <c r="C68" s="178"/>
      <c r="D68" s="173"/>
      <c r="E68" s="176"/>
      <c r="F68" s="117">
        <v>11</v>
      </c>
      <c r="G68" s="109" t="s">
        <v>138</v>
      </c>
      <c r="H68" s="118" t="s">
        <v>146</v>
      </c>
      <c r="I68" s="118"/>
    </row>
    <row r="69" spans="2:9" ht="15" customHeight="1" x14ac:dyDescent="0.25">
      <c r="B69" s="173"/>
      <c r="C69" s="178"/>
      <c r="D69" s="173"/>
      <c r="E69" s="176"/>
      <c r="F69" s="117">
        <v>12</v>
      </c>
      <c r="G69" s="109" t="s">
        <v>178</v>
      </c>
      <c r="H69" s="118" t="s">
        <v>146</v>
      </c>
      <c r="I69" s="118"/>
    </row>
    <row r="70" spans="2:9" ht="15" customHeight="1" x14ac:dyDescent="0.25">
      <c r="B70" s="173"/>
      <c r="C70" s="178"/>
      <c r="D70" s="173"/>
      <c r="E70" s="176"/>
      <c r="F70" s="117">
        <v>13</v>
      </c>
      <c r="G70" s="109" t="s">
        <v>136</v>
      </c>
      <c r="H70" s="118" t="s">
        <v>149</v>
      </c>
      <c r="I70" s="118"/>
    </row>
    <row r="71" spans="2:9" ht="15" customHeight="1" x14ac:dyDescent="0.25">
      <c r="B71" s="173"/>
      <c r="C71" s="178"/>
      <c r="D71" s="173"/>
      <c r="E71" s="176"/>
      <c r="F71" s="117">
        <v>14</v>
      </c>
      <c r="G71" s="109" t="s">
        <v>134</v>
      </c>
      <c r="H71" s="118" t="s">
        <v>149</v>
      </c>
      <c r="I71" s="118"/>
    </row>
    <row r="72" spans="2:9" ht="15" customHeight="1" x14ac:dyDescent="0.25">
      <c r="B72" s="173"/>
      <c r="C72" s="178"/>
      <c r="D72" s="173"/>
      <c r="E72" s="176"/>
      <c r="F72" s="117">
        <v>15</v>
      </c>
      <c r="G72" s="109" t="s">
        <v>135</v>
      </c>
      <c r="H72" s="118" t="s">
        <v>149</v>
      </c>
      <c r="I72" s="118"/>
    </row>
    <row r="73" spans="2:9" ht="15" customHeight="1" x14ac:dyDescent="0.25">
      <c r="B73" s="173"/>
      <c r="C73" s="178"/>
      <c r="D73" s="173"/>
      <c r="E73" s="176"/>
      <c r="F73" s="117">
        <v>16</v>
      </c>
      <c r="G73" s="109" t="s">
        <v>137</v>
      </c>
      <c r="H73" s="118" t="s">
        <v>149</v>
      </c>
      <c r="I73" s="118"/>
    </row>
    <row r="74" spans="2:9" ht="15" customHeight="1" x14ac:dyDescent="0.25">
      <c r="B74" s="173"/>
      <c r="E74" s="176"/>
      <c r="F74" s="117">
        <v>17</v>
      </c>
      <c r="G74" s="109" t="s">
        <v>41</v>
      </c>
      <c r="H74" s="118" t="s">
        <v>149</v>
      </c>
      <c r="I74" s="118"/>
    </row>
    <row r="75" spans="2:9" ht="15" customHeight="1" x14ac:dyDescent="0.25">
      <c r="F75" s="117">
        <v>18</v>
      </c>
      <c r="G75" s="109"/>
      <c r="H75" s="118"/>
      <c r="I75" s="118"/>
    </row>
    <row r="76" spans="2:9" ht="15" customHeight="1" x14ac:dyDescent="0.25">
      <c r="F76" s="117">
        <v>19</v>
      </c>
      <c r="G76" s="109" t="s">
        <v>52</v>
      </c>
      <c r="H76" s="118" t="s">
        <v>149</v>
      </c>
      <c r="I76" s="118"/>
    </row>
    <row r="77" spans="2:9" ht="15" customHeight="1" x14ac:dyDescent="0.25">
      <c r="F77" s="117">
        <v>20</v>
      </c>
      <c r="G77" s="118"/>
      <c r="H77" s="118"/>
      <c r="I77" s="118"/>
    </row>
    <row r="78" spans="2:9" ht="15" customHeight="1" x14ac:dyDescent="0.25">
      <c r="F78" s="117">
        <v>21</v>
      </c>
      <c r="G78" s="198"/>
      <c r="H78" s="198"/>
      <c r="I78" s="198"/>
    </row>
    <row r="79" spans="2:9" ht="15" customHeight="1" x14ac:dyDescent="0.25">
      <c r="F79" s="117">
        <v>22</v>
      </c>
      <c r="G79" s="198" t="s">
        <v>194</v>
      </c>
      <c r="H79" s="198"/>
      <c r="I79" s="198"/>
    </row>
    <row r="80" spans="2:9" ht="15" customHeight="1" x14ac:dyDescent="0.25">
      <c r="F80" s="117">
        <v>23</v>
      </c>
      <c r="G80" s="198" t="s">
        <v>168</v>
      </c>
      <c r="H80" s="198"/>
      <c r="I80" s="198"/>
    </row>
    <row r="81" spans="3:15" ht="15" customHeight="1" x14ac:dyDescent="0.25">
      <c r="F81" s="117">
        <v>24</v>
      </c>
      <c r="G81" s="198" t="s">
        <v>52</v>
      </c>
      <c r="H81" s="198"/>
      <c r="I81" s="198"/>
    </row>
    <row r="82" spans="3:15" ht="15" customHeight="1" x14ac:dyDescent="0.25">
      <c r="C82" s="179"/>
      <c r="D82"/>
      <c r="F82" s="117">
        <v>25</v>
      </c>
      <c r="G82" s="198"/>
      <c r="H82" s="198"/>
      <c r="I82" s="198"/>
    </row>
    <row r="83" spans="3:15" customFormat="1" ht="15" customHeight="1" x14ac:dyDescent="0.25">
      <c r="C83" s="179"/>
      <c r="F83" s="112"/>
      <c r="G83" s="174"/>
      <c r="H83" s="174"/>
      <c r="I83" s="174"/>
      <c r="K83" s="90"/>
      <c r="L83" s="90"/>
      <c r="M83" s="90"/>
      <c r="N83" s="90"/>
      <c r="O83" s="90"/>
    </row>
    <row r="84" spans="3:15" customFormat="1" ht="15" customHeight="1" x14ac:dyDescent="0.25">
      <c r="C84" s="179"/>
      <c r="F84" s="112"/>
      <c r="G84" s="112"/>
      <c r="H84" s="112"/>
      <c r="I84" s="112"/>
      <c r="K84" s="90"/>
      <c r="L84" s="90"/>
      <c r="M84" s="90"/>
      <c r="N84" s="90"/>
      <c r="O84" s="90"/>
    </row>
    <row r="85" spans="3:15" customFormat="1" ht="15" customHeight="1" x14ac:dyDescent="0.25">
      <c r="C85" s="179"/>
      <c r="F85" s="112"/>
      <c r="G85" s="112"/>
      <c r="H85" s="112"/>
      <c r="I85" s="112"/>
      <c r="K85" s="90"/>
      <c r="L85" s="90"/>
      <c r="M85" s="90"/>
      <c r="N85" s="90"/>
      <c r="O85" s="90"/>
    </row>
    <row r="86" spans="3:15" customFormat="1" ht="15" customHeight="1" x14ac:dyDescent="0.25">
      <c r="C86" s="179"/>
      <c r="F86" s="112"/>
      <c r="G86" s="112"/>
      <c r="H86" s="112"/>
      <c r="I86" s="112"/>
      <c r="K86" s="90"/>
      <c r="L86" s="90"/>
      <c r="M86" s="90"/>
      <c r="N86" s="90"/>
      <c r="O86" s="90"/>
    </row>
    <row r="87" spans="3:15" customFormat="1" ht="15" customHeight="1" x14ac:dyDescent="0.25">
      <c r="C87" s="179"/>
      <c r="F87" s="112"/>
      <c r="G87" s="112"/>
      <c r="H87" s="112"/>
      <c r="I87" s="112"/>
      <c r="K87" s="90"/>
      <c r="L87" s="90"/>
      <c r="M87" s="90"/>
      <c r="N87" s="90"/>
      <c r="O87" s="90"/>
    </row>
    <row r="88" spans="3:15" customFormat="1" ht="15" customHeight="1" x14ac:dyDescent="0.25">
      <c r="C88" s="179"/>
      <c r="F88" s="112"/>
      <c r="G88" s="112"/>
      <c r="H88" s="112"/>
      <c r="I88" s="112"/>
      <c r="K88" s="90"/>
      <c r="L88" s="90"/>
      <c r="M88" s="90"/>
      <c r="N88" s="90"/>
      <c r="O88" s="90"/>
    </row>
    <row r="89" spans="3:15" customFormat="1" ht="15" customHeight="1" x14ac:dyDescent="0.25">
      <c r="C89" s="179"/>
      <c r="F89" s="112"/>
      <c r="G89" s="112"/>
      <c r="H89" s="112"/>
      <c r="I89" s="112"/>
      <c r="K89" s="90"/>
      <c r="L89" s="90"/>
      <c r="M89" s="90"/>
      <c r="N89" s="90"/>
      <c r="O89" s="90"/>
    </row>
    <row r="90" spans="3:15" customFormat="1" ht="15" customHeight="1" x14ac:dyDescent="0.25">
      <c r="C90" s="179"/>
      <c r="F90" s="112"/>
      <c r="G90" s="112"/>
      <c r="H90" s="112"/>
      <c r="I90" s="112"/>
      <c r="K90" s="90"/>
      <c r="L90" s="90"/>
      <c r="M90" s="90"/>
      <c r="N90" s="90"/>
      <c r="O90" s="90"/>
    </row>
    <row r="91" spans="3:15" customFormat="1" ht="15" customHeight="1" x14ac:dyDescent="0.25">
      <c r="C91" s="179"/>
      <c r="F91" s="112"/>
      <c r="G91" s="112"/>
      <c r="H91" s="112"/>
      <c r="I91" s="112"/>
      <c r="K91" s="90"/>
      <c r="L91" s="90"/>
      <c r="M91" s="90"/>
      <c r="N91" s="90"/>
      <c r="O91" s="90"/>
    </row>
    <row r="92" spans="3:15" customFormat="1" ht="15" customHeight="1" x14ac:dyDescent="0.25">
      <c r="C92" s="179"/>
      <c r="F92" s="112"/>
      <c r="G92" s="112"/>
      <c r="H92" s="112"/>
      <c r="I92" s="112"/>
      <c r="K92" s="90"/>
      <c r="L92" s="90"/>
      <c r="M92" s="90"/>
      <c r="N92" s="90"/>
      <c r="O92" s="90"/>
    </row>
    <row r="93" spans="3:15" customFormat="1" ht="15" customHeight="1" x14ac:dyDescent="0.25">
      <c r="C93" s="179"/>
      <c r="F93" s="112"/>
      <c r="G93" s="112"/>
      <c r="H93" s="112"/>
      <c r="I93" s="112"/>
      <c r="K93" s="90"/>
      <c r="L93" s="90"/>
      <c r="M93" s="90"/>
      <c r="N93" s="90"/>
      <c r="O93" s="90"/>
    </row>
    <row r="94" spans="3:15" customFormat="1" ht="15" customHeight="1" x14ac:dyDescent="0.25">
      <c r="C94" s="179"/>
      <c r="F94" s="112"/>
      <c r="G94" s="112"/>
      <c r="H94" s="112"/>
      <c r="I94" s="112"/>
      <c r="K94" s="90"/>
      <c r="L94" s="90"/>
      <c r="M94" s="90"/>
      <c r="N94" s="90"/>
      <c r="O94" s="90"/>
    </row>
    <row r="95" spans="3:15" customFormat="1" ht="15" customHeight="1" x14ac:dyDescent="0.25">
      <c r="C95" s="179"/>
      <c r="F95" s="112"/>
      <c r="G95" s="112"/>
      <c r="H95" s="112"/>
      <c r="I95" s="112"/>
      <c r="K95" s="90"/>
      <c r="L95" s="90"/>
      <c r="M95" s="90"/>
      <c r="N95" s="90"/>
      <c r="O95" s="90"/>
    </row>
    <row r="96" spans="3:15" customFormat="1" ht="15" customHeight="1" x14ac:dyDescent="0.25">
      <c r="C96" s="179"/>
      <c r="F96" s="112"/>
      <c r="G96" s="112"/>
      <c r="H96" s="112"/>
      <c r="I96" s="112"/>
      <c r="K96" s="90"/>
      <c r="L96" s="90"/>
      <c r="M96" s="90"/>
      <c r="N96" s="90"/>
      <c r="O96" s="90"/>
    </row>
    <row r="97" spans="3:15" customFormat="1" ht="15" customHeight="1" x14ac:dyDescent="0.25">
      <c r="C97" s="179"/>
      <c r="F97" s="112"/>
      <c r="G97" s="112"/>
      <c r="H97" s="112"/>
      <c r="I97" s="112"/>
      <c r="K97" s="90"/>
      <c r="L97" s="90"/>
      <c r="M97" s="90"/>
      <c r="N97" s="90"/>
      <c r="O97" s="90"/>
    </row>
    <row r="98" spans="3:15" customFormat="1" ht="15" customHeight="1" x14ac:dyDescent="0.25">
      <c r="C98" s="179"/>
      <c r="F98" s="112"/>
      <c r="G98" s="112"/>
      <c r="H98" s="112"/>
      <c r="I98" s="112"/>
      <c r="K98" s="90"/>
      <c r="L98" s="90"/>
      <c r="M98" s="90"/>
      <c r="N98" s="90"/>
      <c r="O98" s="90"/>
    </row>
    <row r="99" spans="3:15" customFormat="1" ht="15" customHeight="1" x14ac:dyDescent="0.25">
      <c r="C99" s="179"/>
      <c r="F99" s="112"/>
      <c r="G99" s="112"/>
      <c r="H99" s="112"/>
      <c r="I99" s="112"/>
      <c r="K99" s="90"/>
      <c r="L99" s="90"/>
      <c r="M99" s="90"/>
      <c r="N99" s="90"/>
      <c r="O99" s="90"/>
    </row>
    <row r="100" spans="3:15" customFormat="1" ht="15" customHeight="1" x14ac:dyDescent="0.25">
      <c r="C100" s="179"/>
      <c r="F100" s="112"/>
      <c r="G100" s="112"/>
      <c r="H100" s="112"/>
      <c r="I100" s="112"/>
      <c r="K100" s="90"/>
      <c r="L100" s="90"/>
      <c r="M100" s="90"/>
      <c r="N100" s="90"/>
      <c r="O100" s="90"/>
    </row>
    <row r="101" spans="3:15" customFormat="1" ht="15" customHeight="1" x14ac:dyDescent="0.25">
      <c r="C101" s="179"/>
      <c r="F101" s="112"/>
      <c r="G101" s="112"/>
      <c r="H101" s="112"/>
      <c r="I101" s="112"/>
      <c r="K101" s="90"/>
      <c r="L101" s="90"/>
      <c r="M101" s="90"/>
      <c r="N101" s="90"/>
      <c r="O101" s="90"/>
    </row>
    <row r="102" spans="3:15" customFormat="1" ht="15" customHeight="1" x14ac:dyDescent="0.25">
      <c r="C102" s="179"/>
      <c r="F102" s="112"/>
      <c r="G102" s="112"/>
      <c r="H102" s="112"/>
      <c r="I102" s="112"/>
      <c r="K102" s="90"/>
      <c r="L102" s="90"/>
      <c r="M102" s="90"/>
      <c r="N102" s="90"/>
      <c r="O102" s="90"/>
    </row>
    <row r="103" spans="3:15" customFormat="1" ht="15" customHeight="1" x14ac:dyDescent="0.25">
      <c r="C103" s="179"/>
      <c r="F103" s="112"/>
      <c r="G103" s="112"/>
      <c r="H103" s="112"/>
      <c r="I103" s="112"/>
      <c r="K103" s="90"/>
      <c r="L103" s="90"/>
      <c r="M103" s="90"/>
      <c r="N103" s="90"/>
      <c r="O103" s="90"/>
    </row>
    <row r="104" spans="3:15" customFormat="1" ht="15" customHeight="1" x14ac:dyDescent="0.25">
      <c r="C104" s="179"/>
      <c r="F104" s="112"/>
      <c r="G104" s="112"/>
      <c r="H104" s="112"/>
      <c r="I104" s="112"/>
      <c r="K104" s="90"/>
      <c r="L104" s="90"/>
      <c r="M104" s="90"/>
      <c r="N104" s="90"/>
      <c r="O104" s="90"/>
    </row>
    <row r="105" spans="3:15" customFormat="1" ht="15" customHeight="1" x14ac:dyDescent="0.25">
      <c r="C105" s="179"/>
      <c r="F105" s="112"/>
      <c r="G105" s="112"/>
      <c r="H105" s="112"/>
      <c r="I105" s="112"/>
      <c r="K105" s="90"/>
      <c r="L105" s="90"/>
      <c r="M105" s="90"/>
      <c r="N105" s="90"/>
      <c r="O105" s="90"/>
    </row>
    <row r="106" spans="3:15" customFormat="1" ht="15" customHeight="1" x14ac:dyDescent="0.25">
      <c r="C106" s="179"/>
      <c r="F106" s="112"/>
      <c r="G106" s="112"/>
      <c r="H106" s="112"/>
      <c r="I106" s="112"/>
      <c r="K106" s="90"/>
      <c r="L106" s="90"/>
      <c r="M106" s="90"/>
      <c r="N106" s="90"/>
      <c r="O106" s="90"/>
    </row>
    <row r="107" spans="3:15" customFormat="1" ht="15" customHeight="1" x14ac:dyDescent="0.25">
      <c r="C107" s="179"/>
      <c r="F107" s="174"/>
      <c r="G107" s="174"/>
      <c r="H107" s="174"/>
      <c r="I107" s="174"/>
      <c r="K107" s="90"/>
      <c r="L107" s="90"/>
      <c r="M107" s="90"/>
      <c r="N107" s="90"/>
      <c r="O107" s="90"/>
    </row>
    <row r="108" spans="3:15" customFormat="1" ht="15" customHeight="1" x14ac:dyDescent="0.25">
      <c r="C108" s="179"/>
      <c r="F108" s="174"/>
      <c r="G108" s="174"/>
      <c r="H108" s="174"/>
      <c r="I108" s="174"/>
      <c r="K108" s="90"/>
      <c r="L108" s="90"/>
      <c r="M108" s="90"/>
      <c r="N108" s="90"/>
      <c r="O108" s="90"/>
    </row>
    <row r="109" spans="3:15" customFormat="1" ht="15" customHeight="1" x14ac:dyDescent="0.25">
      <c r="C109" s="179"/>
      <c r="F109" s="174"/>
      <c r="G109" s="174"/>
      <c r="H109" s="174"/>
      <c r="I109" s="174"/>
      <c r="K109" s="90"/>
      <c r="L109" s="90"/>
      <c r="M109" s="90"/>
      <c r="N109" s="90"/>
      <c r="O109" s="90"/>
    </row>
    <row r="110" spans="3:15" customFormat="1" ht="15" customHeight="1" x14ac:dyDescent="0.25">
      <c r="C110" s="179"/>
      <c r="F110" s="174"/>
      <c r="G110" s="174"/>
      <c r="H110" s="174"/>
      <c r="I110" s="174"/>
      <c r="K110" s="90"/>
      <c r="L110" s="90"/>
      <c r="M110" s="90"/>
      <c r="N110" s="90"/>
      <c r="O110" s="90"/>
    </row>
    <row r="111" spans="3:15" customFormat="1" ht="15" customHeight="1" x14ac:dyDescent="0.25">
      <c r="C111" s="179"/>
      <c r="F111" s="174"/>
      <c r="G111" s="174"/>
      <c r="H111" s="174"/>
      <c r="I111" s="174"/>
      <c r="K111" s="90"/>
      <c r="L111" s="90"/>
      <c r="M111" s="90"/>
      <c r="N111" s="90"/>
      <c r="O111" s="90"/>
    </row>
    <row r="112" spans="3:15" customFormat="1" ht="15" customHeight="1" x14ac:dyDescent="0.25">
      <c r="C112" s="179"/>
      <c r="F112" s="174"/>
      <c r="G112" s="174"/>
      <c r="H112" s="174"/>
      <c r="I112" s="174"/>
      <c r="K112" s="90"/>
      <c r="L112" s="90"/>
      <c r="M112" s="90"/>
      <c r="N112" s="90"/>
      <c r="O112" s="90"/>
    </row>
    <row r="113" spans="3:15" customFormat="1" ht="15" customHeight="1" x14ac:dyDescent="0.25">
      <c r="C113" s="179"/>
      <c r="F113" s="174"/>
      <c r="G113" s="174"/>
      <c r="H113" s="174"/>
      <c r="I113" s="174"/>
      <c r="K113" s="90"/>
      <c r="L113" s="90"/>
      <c r="M113" s="90"/>
      <c r="N113" s="90"/>
      <c r="O113" s="90"/>
    </row>
    <row r="114" spans="3:15" customFormat="1" ht="15" customHeight="1" x14ac:dyDescent="0.25">
      <c r="C114" s="179"/>
      <c r="F114" s="174"/>
      <c r="G114" s="174"/>
      <c r="H114" s="174"/>
      <c r="I114" s="174"/>
      <c r="K114" s="90"/>
      <c r="L114" s="90"/>
      <c r="M114" s="90"/>
      <c r="N114" s="90"/>
      <c r="O114" s="90"/>
    </row>
    <row r="115" spans="3:15" customFormat="1" ht="15" customHeight="1" x14ac:dyDescent="0.25">
      <c r="C115" s="179"/>
      <c r="F115" s="174"/>
      <c r="G115" s="174"/>
      <c r="H115" s="174"/>
      <c r="I115" s="174"/>
      <c r="K115" s="90"/>
      <c r="L115" s="90"/>
      <c r="M115" s="90"/>
      <c r="N115" s="90"/>
      <c r="O115" s="90"/>
    </row>
    <row r="116" spans="3:15" customFormat="1" ht="15" customHeight="1" x14ac:dyDescent="0.25">
      <c r="C116" s="179"/>
      <c r="F116" s="174"/>
      <c r="G116" s="174"/>
      <c r="H116" s="174"/>
      <c r="I116" s="174"/>
      <c r="K116" s="90"/>
      <c r="L116" s="90"/>
      <c r="M116" s="90"/>
      <c r="N116" s="90"/>
      <c r="O116" s="90"/>
    </row>
    <row r="117" spans="3:15" customFormat="1" ht="15" customHeight="1" x14ac:dyDescent="0.25">
      <c r="C117" s="179"/>
      <c r="F117" s="174"/>
      <c r="G117" s="174"/>
      <c r="H117" s="174"/>
      <c r="I117" s="174"/>
      <c r="K117" s="90"/>
      <c r="L117" s="90"/>
      <c r="M117" s="90"/>
      <c r="N117" s="90"/>
      <c r="O117" s="90"/>
    </row>
    <row r="118" spans="3:15" customFormat="1" ht="15" customHeight="1" x14ac:dyDescent="0.25">
      <c r="C118" s="179"/>
      <c r="F118" s="174"/>
      <c r="G118" s="174"/>
      <c r="H118" s="174"/>
      <c r="I118" s="174"/>
      <c r="K118" s="90"/>
      <c r="L118" s="90"/>
      <c r="M118" s="90"/>
      <c r="N118" s="90"/>
      <c r="O118" s="90"/>
    </row>
    <row r="119" spans="3:15" customFormat="1" ht="15" customHeight="1" x14ac:dyDescent="0.25">
      <c r="C119" s="179"/>
      <c r="F119" s="175"/>
      <c r="G119" s="175"/>
      <c r="H119" s="175"/>
      <c r="I119" s="175"/>
      <c r="K119" s="90"/>
      <c r="L119" s="90"/>
      <c r="M119" s="90"/>
      <c r="N119" s="90"/>
      <c r="O119" s="90"/>
    </row>
    <row r="120" spans="3:15" customFormat="1" ht="15" customHeight="1" x14ac:dyDescent="0.25">
      <c r="C120" s="179"/>
      <c r="F120" s="175"/>
      <c r="G120" s="175"/>
      <c r="H120" s="175"/>
      <c r="I120" s="175"/>
      <c r="K120" s="90"/>
      <c r="L120" s="90"/>
      <c r="M120" s="90"/>
      <c r="N120" s="90"/>
      <c r="O120" s="90"/>
    </row>
    <row r="121" spans="3:15" customFormat="1" ht="15" customHeight="1" x14ac:dyDescent="0.25">
      <c r="C121" s="179"/>
      <c r="F121" s="175"/>
      <c r="G121" s="175"/>
      <c r="H121" s="175"/>
      <c r="I121" s="175"/>
      <c r="K121" s="90"/>
      <c r="L121" s="90"/>
      <c r="M121" s="90"/>
      <c r="N121" s="90"/>
      <c r="O121" s="90"/>
    </row>
    <row r="122" spans="3:15" customFormat="1" ht="15" customHeight="1" x14ac:dyDescent="0.25">
      <c r="C122" s="179"/>
      <c r="F122" s="175"/>
      <c r="G122" s="175"/>
      <c r="H122" s="175"/>
      <c r="I122" s="175"/>
      <c r="K122" s="90"/>
      <c r="L122" s="90"/>
      <c r="M122" s="90"/>
      <c r="N122" s="90"/>
      <c r="O122" s="90"/>
    </row>
    <row r="123" spans="3:15" customFormat="1" ht="15" customHeight="1" x14ac:dyDescent="0.25">
      <c r="C123" s="179"/>
      <c r="F123" s="175"/>
      <c r="G123" s="175"/>
      <c r="H123" s="175"/>
      <c r="I123" s="175"/>
      <c r="K123" s="90"/>
      <c r="L123" s="90"/>
      <c r="M123" s="90"/>
      <c r="N123" s="90"/>
      <c r="O123" s="90"/>
    </row>
    <row r="124" spans="3:15" customFormat="1" ht="15" customHeight="1" x14ac:dyDescent="0.25">
      <c r="C124" s="179"/>
      <c r="F124" s="175"/>
      <c r="G124" s="175"/>
      <c r="H124" s="175"/>
      <c r="I124" s="175"/>
      <c r="K124" s="90"/>
      <c r="L124" s="90"/>
      <c r="M124" s="90"/>
      <c r="N124" s="90"/>
      <c r="O124" s="90"/>
    </row>
    <row r="125" spans="3:15" customFormat="1" ht="15" customHeight="1" x14ac:dyDescent="0.25">
      <c r="C125" s="179"/>
      <c r="F125" s="175"/>
      <c r="G125" s="175"/>
      <c r="H125" s="175"/>
      <c r="I125" s="175"/>
      <c r="K125" s="90"/>
      <c r="L125" s="90"/>
      <c r="M125" s="90"/>
      <c r="N125" s="90"/>
      <c r="O125" s="90"/>
    </row>
    <row r="126" spans="3:15" customFormat="1" ht="15" customHeight="1" x14ac:dyDescent="0.25">
      <c r="C126" s="179"/>
      <c r="F126" s="175"/>
      <c r="G126" s="175"/>
      <c r="H126" s="175"/>
      <c r="I126" s="175"/>
      <c r="K126" s="90"/>
      <c r="L126" s="90"/>
      <c r="M126" s="90"/>
      <c r="N126" s="90"/>
      <c r="O126" s="90"/>
    </row>
    <row r="127" spans="3:15" customFormat="1" ht="15" customHeight="1" x14ac:dyDescent="0.25">
      <c r="C127" s="179"/>
      <c r="F127" s="175"/>
      <c r="G127" s="175"/>
      <c r="H127" s="175"/>
      <c r="I127" s="175"/>
      <c r="K127" s="90"/>
      <c r="L127" s="90"/>
      <c r="M127" s="90"/>
      <c r="N127" s="90"/>
      <c r="O127" s="90"/>
    </row>
    <row r="128" spans="3:15" customFormat="1" ht="15" customHeight="1" x14ac:dyDescent="0.25">
      <c r="C128" s="179"/>
      <c r="F128" s="175"/>
      <c r="G128" s="175"/>
      <c r="H128" s="175"/>
      <c r="I128" s="175"/>
      <c r="K128" s="90"/>
      <c r="L128" s="90"/>
      <c r="M128" s="90"/>
      <c r="N128" s="90"/>
      <c r="O128" s="90"/>
    </row>
    <row r="129" spans="3:15" customFormat="1" ht="15" customHeight="1" x14ac:dyDescent="0.25">
      <c r="C129" s="179"/>
      <c r="F129" s="90"/>
      <c r="G129" s="90"/>
      <c r="H129" s="90"/>
      <c r="I129" s="90"/>
      <c r="K129" s="90"/>
      <c r="L129" s="90"/>
      <c r="M129" s="90"/>
      <c r="N129" s="90"/>
      <c r="O129" s="90"/>
    </row>
    <row r="130" spans="3:15" customFormat="1" ht="15" customHeight="1" x14ac:dyDescent="0.25">
      <c r="C130" s="179"/>
      <c r="F130" s="90"/>
      <c r="G130" s="90"/>
      <c r="H130" s="90"/>
      <c r="I130" s="90"/>
      <c r="K130" s="90"/>
      <c r="L130" s="90"/>
      <c r="M130" s="90"/>
      <c r="N130" s="90"/>
      <c r="O130" s="90"/>
    </row>
    <row r="131" spans="3:15" customFormat="1" ht="15" customHeight="1" x14ac:dyDescent="0.25">
      <c r="C131" s="179"/>
      <c r="F131" s="90"/>
      <c r="G131" s="90"/>
      <c r="H131" s="90"/>
      <c r="I131" s="90"/>
      <c r="K131" s="90"/>
      <c r="L131" s="90"/>
      <c r="M131" s="90"/>
      <c r="N131" s="90"/>
      <c r="O131" s="90"/>
    </row>
    <row r="132" spans="3:15" customFormat="1" ht="15" customHeight="1" x14ac:dyDescent="0.25">
      <c r="C132" s="179"/>
      <c r="F132" s="90"/>
      <c r="G132" s="90"/>
      <c r="H132" s="90"/>
      <c r="I132" s="90"/>
      <c r="K132" s="90"/>
      <c r="L132" s="90"/>
      <c r="M132" s="90"/>
      <c r="N132" s="90"/>
      <c r="O132" s="90"/>
    </row>
    <row r="133" spans="3:15" customFormat="1" ht="15" customHeight="1" x14ac:dyDescent="0.25">
      <c r="C133" s="179"/>
      <c r="F133" s="90"/>
      <c r="G133" s="90"/>
      <c r="H133" s="90"/>
      <c r="I133" s="90"/>
      <c r="K133" s="90"/>
      <c r="L133" s="90"/>
      <c r="M133" s="90"/>
      <c r="N133" s="90"/>
      <c r="O133" s="90"/>
    </row>
    <row r="134" spans="3:15" customFormat="1" ht="15" customHeight="1" x14ac:dyDescent="0.25">
      <c r="C134" s="179"/>
      <c r="F134" s="90"/>
      <c r="G134" s="90"/>
      <c r="H134" s="90"/>
      <c r="I134" s="90"/>
      <c r="K134" s="90"/>
      <c r="L134" s="90"/>
      <c r="M134" s="90"/>
      <c r="N134" s="90"/>
      <c r="O134" s="90"/>
    </row>
    <row r="135" spans="3:15" customFormat="1" ht="15" customHeight="1" x14ac:dyDescent="0.25">
      <c r="C135" s="179"/>
      <c r="F135" s="90"/>
      <c r="G135" s="90"/>
      <c r="H135" s="90"/>
      <c r="I135" s="90"/>
      <c r="K135" s="90"/>
      <c r="L135" s="90"/>
      <c r="M135" s="90"/>
      <c r="N135" s="90"/>
      <c r="O135" s="90"/>
    </row>
    <row r="136" spans="3:15" customFormat="1" ht="15" customHeight="1" x14ac:dyDescent="0.25">
      <c r="C136" s="179"/>
      <c r="F136" s="90"/>
      <c r="G136" s="90"/>
      <c r="H136" s="90"/>
      <c r="I136" s="90"/>
      <c r="K136" s="90"/>
      <c r="L136" s="90"/>
      <c r="M136" s="90"/>
      <c r="N136" s="90"/>
      <c r="O136" s="90"/>
    </row>
    <row r="137" spans="3:15" customFormat="1" ht="15" customHeight="1" x14ac:dyDescent="0.25">
      <c r="C137" s="179"/>
      <c r="F137" s="90"/>
      <c r="G137" s="90"/>
      <c r="H137" s="90"/>
      <c r="I137" s="90"/>
      <c r="K137" s="90"/>
      <c r="L137" s="90"/>
      <c r="M137" s="90"/>
      <c r="N137" s="90"/>
      <c r="O137" s="90"/>
    </row>
    <row r="138" spans="3:15" customFormat="1" ht="15" customHeight="1" x14ac:dyDescent="0.25">
      <c r="C138" s="179"/>
      <c r="F138" s="90"/>
      <c r="G138" s="90"/>
      <c r="H138" s="90"/>
      <c r="I138" s="90"/>
      <c r="K138" s="90"/>
      <c r="L138" s="90"/>
      <c r="M138" s="90"/>
      <c r="N138" s="90"/>
      <c r="O138" s="90"/>
    </row>
    <row r="139" spans="3:15" customFormat="1" ht="15" customHeight="1" x14ac:dyDescent="0.25">
      <c r="C139" s="179"/>
      <c r="F139" s="90"/>
      <c r="G139" s="90"/>
      <c r="H139" s="90"/>
      <c r="I139" s="90"/>
      <c r="K139" s="90"/>
      <c r="L139" s="90"/>
      <c r="M139" s="90"/>
      <c r="N139" s="90"/>
      <c r="O139" s="90"/>
    </row>
    <row r="140" spans="3:15" customFormat="1" ht="15" customHeight="1" x14ac:dyDescent="0.25">
      <c r="C140" s="179"/>
      <c r="F140" s="90"/>
      <c r="G140" s="90"/>
      <c r="H140" s="90"/>
      <c r="I140" s="90"/>
      <c r="K140" s="90"/>
      <c r="L140" s="90"/>
      <c r="M140" s="90"/>
      <c r="N140" s="90"/>
      <c r="O140" s="90"/>
    </row>
    <row r="141" spans="3:15" customFormat="1" ht="15" customHeight="1" x14ac:dyDescent="0.25">
      <c r="C141" s="179"/>
      <c r="K141" s="90"/>
      <c r="L141" s="90"/>
      <c r="M141" s="90"/>
      <c r="N141" s="90"/>
      <c r="O141" s="90"/>
    </row>
    <row r="142" spans="3:15" customFormat="1" ht="15" customHeight="1" x14ac:dyDescent="0.25">
      <c r="C142" s="179"/>
      <c r="K142" s="90"/>
      <c r="L142" s="90"/>
      <c r="M142" s="90"/>
      <c r="N142" s="90"/>
      <c r="O142" s="90"/>
    </row>
    <row r="143" spans="3:15" customFormat="1" ht="15" customHeight="1" x14ac:dyDescent="0.25">
      <c r="C143" s="179"/>
      <c r="K143" s="90"/>
      <c r="L143" s="90"/>
      <c r="M143" s="90"/>
      <c r="N143" s="90"/>
      <c r="O143" s="90"/>
    </row>
    <row r="144" spans="3:15" customFormat="1" ht="15" customHeight="1" x14ac:dyDescent="0.25">
      <c r="C144" s="179"/>
      <c r="K144" s="90"/>
      <c r="L144" s="90"/>
      <c r="M144" s="90"/>
      <c r="N144" s="90"/>
      <c r="O144" s="90"/>
    </row>
    <row r="145" spans="3:15" customFormat="1" ht="15" customHeight="1" x14ac:dyDescent="0.25">
      <c r="C145" s="179"/>
      <c r="K145" s="90"/>
      <c r="L145" s="90"/>
      <c r="M145" s="90"/>
      <c r="N145" s="90"/>
      <c r="O145" s="90"/>
    </row>
    <row r="146" spans="3:15" customFormat="1" ht="15" customHeight="1" x14ac:dyDescent="0.25">
      <c r="C146" s="179"/>
      <c r="K146" s="90"/>
      <c r="L146" s="90"/>
      <c r="M146" s="90"/>
      <c r="N146" s="90"/>
      <c r="O146" s="90"/>
    </row>
    <row r="147" spans="3:15" customFormat="1" ht="15" customHeight="1" x14ac:dyDescent="0.25">
      <c r="C147" s="179"/>
      <c r="K147" s="90"/>
      <c r="L147" s="90"/>
      <c r="M147" s="90"/>
      <c r="N147" s="90"/>
      <c r="O147" s="90"/>
    </row>
    <row r="148" spans="3:15" customFormat="1" ht="15" customHeight="1" x14ac:dyDescent="0.25">
      <c r="C148" s="179"/>
      <c r="K148" s="90"/>
      <c r="L148" s="90"/>
      <c r="M148" s="90"/>
      <c r="N148" s="90"/>
      <c r="O148" s="90"/>
    </row>
    <row r="149" spans="3:15" customFormat="1" ht="15" customHeight="1" x14ac:dyDescent="0.25">
      <c r="C149" s="179"/>
      <c r="K149" s="90"/>
      <c r="L149" s="90"/>
      <c r="M149" s="90"/>
      <c r="N149" s="90"/>
      <c r="O149" s="90"/>
    </row>
    <row r="150" spans="3:15" customFormat="1" ht="15" customHeight="1" x14ac:dyDescent="0.25">
      <c r="C150" s="177"/>
      <c r="D150" s="36"/>
      <c r="K150" s="90"/>
      <c r="L150" s="90"/>
      <c r="M150" s="90"/>
      <c r="N150" s="90"/>
      <c r="O150" s="90"/>
    </row>
  </sheetData>
  <sheetProtection password="CD05" sheet="1" objects="1" scenarios="1" selectLockedCells="1" selectUnlockedCells="1"/>
  <mergeCells count="5">
    <mergeCell ref="B2:B3"/>
    <mergeCell ref="H2:H3"/>
    <mergeCell ref="F2:G3"/>
    <mergeCell ref="D2:D3"/>
    <mergeCell ref="C2:C3"/>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
  <sheetViews>
    <sheetView workbookViewId="0">
      <selection activeCell="D45" sqref="D45"/>
    </sheetView>
  </sheetViews>
  <sheetFormatPr defaultColWidth="20.7109375" defaultRowHeight="12" x14ac:dyDescent="0.2"/>
  <cols>
    <col min="1" max="16384" width="20.7109375" style="55"/>
  </cols>
  <sheetData>
    <row r="1" spans="1:12" x14ac:dyDescent="0.2">
      <c r="A1" s="55" t="str">
        <f>'LCCA Version 1.1'!G7</f>
        <v>M00263</v>
      </c>
      <c r="B1" s="55" t="str">
        <f>'LCCA Version 1.1'!G8</f>
        <v>MCRD Parris Island</v>
      </c>
      <c r="C1" s="55" t="str">
        <f>'LCCA Version 1.1'!V7</f>
        <v>First Last</v>
      </c>
      <c r="D1" s="55" t="str">
        <f>'LCCA Version 1.1'!V8</f>
        <v>first.last@usmc.mil</v>
      </c>
      <c r="E1" s="55" t="str">
        <f>'LCCA Version 1.1'!V11</f>
        <v>First Last</v>
      </c>
      <c r="F1" s="55" t="str">
        <f>'LCCA Version 1.1'!V12</f>
        <v>first.last@usmc.mil</v>
      </c>
      <c r="G1" s="55">
        <f>'LCCA Version 1.1'!V13</f>
        <v>9999999999</v>
      </c>
      <c r="H1" s="55" t="e">
        <f>'LCCA Version 1.1'!#REF!</f>
        <v>#REF!</v>
      </c>
      <c r="I1" s="55" t="str">
        <f>'LCCA Version 1.1'!N13</f>
        <v>Y</v>
      </c>
      <c r="J1" s="55">
        <f>'LCCA Version 1.1'!AP10</f>
        <v>41494</v>
      </c>
      <c r="K1" s="55">
        <f>'LCCA Version 1.1'!AP11</f>
        <v>41675</v>
      </c>
      <c r="L1" s="55" t="str">
        <f>'LCCA Version 1.1'!G5</f>
        <v>DECENTRALIZATION, EMCS, LOW-FLOW, LTNG - MULTIPLE BLDGS</v>
      </c>
    </row>
  </sheetData>
  <sheetProtection password="CD05"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22</vt:i4>
      </vt:variant>
    </vt:vector>
  </HeadingPairs>
  <TitlesOfParts>
    <vt:vector size="29" baseType="lpstr">
      <vt:lpstr>LCCA Version 1.1</vt:lpstr>
      <vt:lpstr>Directions</vt:lpstr>
      <vt:lpstr>Categories</vt:lpstr>
      <vt:lpstr>Discounts I</vt:lpstr>
      <vt:lpstr>Discounts II</vt:lpstr>
      <vt:lpstr>Tables</vt:lpstr>
      <vt:lpstr>Export</vt:lpstr>
      <vt:lpstr>AnnualRecurring</vt:lpstr>
      <vt:lpstr>Blank</vt:lpstr>
      <vt:lpstr>Bundle</vt:lpstr>
      <vt:lpstr>Categories</vt:lpstr>
      <vt:lpstr>CategoriesOTHER</vt:lpstr>
      <vt:lpstr>Commodity</vt:lpstr>
      <vt:lpstr>Design</vt:lpstr>
      <vt:lpstr>EnergySavings</vt:lpstr>
      <vt:lpstr>FundingSource</vt:lpstr>
      <vt:lpstr>NonRecurring</vt:lpstr>
      <vt:lpstr>Directions!Print_Area</vt:lpstr>
      <vt:lpstr>'LCCA Version 1.1'!Print_Area</vt:lpstr>
      <vt:lpstr>Directions!Print_Titles</vt:lpstr>
      <vt:lpstr>'LCCA Version 1.1'!Print_Titles</vt:lpstr>
      <vt:lpstr>ProjectCategory</vt:lpstr>
      <vt:lpstr>ProjectDetails</vt:lpstr>
      <vt:lpstr>ProjectDetailsHidden</vt:lpstr>
      <vt:lpstr>ProjectNumber</vt:lpstr>
      <vt:lpstr>ProjectNumberB</vt:lpstr>
      <vt:lpstr>Projects</vt:lpstr>
      <vt:lpstr>SIOH</vt:lpstr>
      <vt:lpstr>ValidationRange</vt:lpstr>
    </vt:vector>
  </TitlesOfParts>
  <Company>Booz Allen Hamilton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Joshua</dc:creator>
  <cp:keywords>MC LCCA FY14</cp:keywords>
  <cp:lastModifiedBy>Chapman CTR Scott</cp:lastModifiedBy>
  <cp:lastPrinted>2013-06-05T13:52:50Z</cp:lastPrinted>
  <dcterms:created xsi:type="dcterms:W3CDTF">2013-04-11T15:31:00Z</dcterms:created>
  <dcterms:modified xsi:type="dcterms:W3CDTF">2013-10-01T13:38:06Z</dcterms:modified>
</cp:coreProperties>
</file>